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8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Perspectivas de Curto Prazo\Publicação\2022\2022-10\"/>
    </mc:Choice>
  </mc:AlternateContent>
  <xr:revisionPtr revIDLastSave="0" documentId="13_ncr:1_{1E4271E2-82D3-4789-8AD0-77AF5C1547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Índice" sheetId="20" r:id="rId1"/>
    <sheet name="Datas" sheetId="18" r:id="rId2"/>
    <sheet name="tab1" sheetId="1" r:id="rId3"/>
    <sheet name="tab2" sheetId="2" r:id="rId4"/>
    <sheet name="tab3" sheetId="7" r:id="rId5"/>
    <sheet name="tab4" sheetId="10" r:id="rId6"/>
    <sheet name="tab5" sheetId="12" r:id="rId7"/>
    <sheet name="tab6" sheetId="23" r:id="rId8"/>
    <sheet name="tab7" sheetId="26" r:id="rId9"/>
    <sheet name="tab8" sheetId="27" r:id="rId10"/>
    <sheet name="tab9" sheetId="28" r:id="rId11"/>
    <sheet name="tab10" sheetId="29" r:id="rId12"/>
    <sheet name="tab11" sheetId="44" r:id="rId13"/>
    <sheet name="tab12" sheetId="30" r:id="rId14"/>
    <sheet name="tab13" sheetId="31" r:id="rId15"/>
    <sheet name="graf1" sheetId="4" r:id="rId16"/>
    <sheet name="graf2" sheetId="5" r:id="rId17"/>
    <sheet name="graf3" sheetId="8" r:id="rId18"/>
    <sheet name="graf4" sheetId="9" r:id="rId19"/>
    <sheet name="graf5" sheetId="11" r:id="rId20"/>
    <sheet name="graf6" sheetId="13" r:id="rId21"/>
    <sheet name="graf7" sheetId="14" r:id="rId22"/>
    <sheet name="graf8" sheetId="16" r:id="rId23"/>
    <sheet name="graf9" sheetId="15" r:id="rId24"/>
    <sheet name="graf10" sheetId="17" r:id="rId25"/>
    <sheet name="graf11" sheetId="25" r:id="rId26"/>
    <sheet name="graf12" sheetId="24" r:id="rId27"/>
    <sheet name="graf13" sheetId="32" r:id="rId28"/>
    <sheet name="graf14" sheetId="33" r:id="rId29"/>
    <sheet name="graf15" sheetId="34" r:id="rId30"/>
    <sheet name="graf16" sheetId="39" r:id="rId31"/>
    <sheet name="graf17" sheetId="35" r:id="rId32"/>
    <sheet name="graf18" sheetId="40" r:id="rId33"/>
    <sheet name="graf19" sheetId="36" r:id="rId34"/>
    <sheet name="graf20" sheetId="41" r:id="rId35"/>
    <sheet name="graf21" sheetId="45" r:id="rId36"/>
    <sheet name="graf22" sheetId="46" r:id="rId37"/>
    <sheet name="graf23" sheetId="47" r:id="rId38"/>
    <sheet name="graf24" sheetId="37" r:id="rId39"/>
    <sheet name="graf25" sheetId="42" r:id="rId40"/>
    <sheet name="graf26" sheetId="38" r:id="rId41"/>
    <sheet name="graf27" sheetId="43" r:id="rId42"/>
    <sheet name="Conversão" sheetId="21" r:id="rId43"/>
  </sheets>
  <definedNames>
    <definedName name="_xlnm._FilterDatabase" localSheetId="2" hidden="1">'tab1'!$B$4:$J$89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8" l="1"/>
  <c r="C7" i="18"/>
  <c r="D7" i="18" l="1"/>
  <c r="B2" i="47" l="1"/>
  <c r="B1" i="47"/>
  <c r="B2" i="46"/>
  <c r="B1" i="46"/>
  <c r="B2" i="45"/>
  <c r="B1" i="45"/>
  <c r="B2" i="44"/>
  <c r="H29" i="44"/>
  <c r="G29" i="44"/>
  <c r="G41" i="44" s="1"/>
  <c r="G53" i="44" s="1"/>
  <c r="G65" i="44" s="1"/>
  <c r="G77" i="44" s="1"/>
  <c r="G89" i="44" s="1"/>
  <c r="H28" i="44"/>
  <c r="G28" i="44"/>
  <c r="G40" i="44" s="1"/>
  <c r="G52" i="44" s="1"/>
  <c r="G64" i="44" s="1"/>
  <c r="G76" i="44" s="1"/>
  <c r="G88" i="44" s="1"/>
  <c r="H27" i="44"/>
  <c r="G27" i="44"/>
  <c r="G39" i="44" s="1"/>
  <c r="G51" i="44" s="1"/>
  <c r="G63" i="44" s="1"/>
  <c r="G75" i="44" s="1"/>
  <c r="G87" i="44" s="1"/>
  <c r="H26" i="44"/>
  <c r="G26" i="44"/>
  <c r="G38" i="44" s="1"/>
  <c r="G50" i="44" s="1"/>
  <c r="G62" i="44" s="1"/>
  <c r="G74" i="44" s="1"/>
  <c r="G86" i="44" s="1"/>
  <c r="H25" i="44"/>
  <c r="G25" i="44"/>
  <c r="G37" i="44" s="1"/>
  <c r="G49" i="44" s="1"/>
  <c r="G61" i="44" s="1"/>
  <c r="G73" i="44" s="1"/>
  <c r="G85" i="44" s="1"/>
  <c r="H24" i="44"/>
  <c r="G24" i="44"/>
  <c r="G36" i="44" s="1"/>
  <c r="G48" i="44" s="1"/>
  <c r="G60" i="44" s="1"/>
  <c r="G72" i="44" s="1"/>
  <c r="G84" i="44" s="1"/>
  <c r="H23" i="44"/>
  <c r="G23" i="44"/>
  <c r="G35" i="44" s="1"/>
  <c r="G47" i="44" s="1"/>
  <c r="G59" i="44" s="1"/>
  <c r="G71" i="44" s="1"/>
  <c r="G83" i="44" s="1"/>
  <c r="H22" i="44"/>
  <c r="G22" i="44"/>
  <c r="G34" i="44" s="1"/>
  <c r="G46" i="44" s="1"/>
  <c r="G58" i="44" s="1"/>
  <c r="G70" i="44" s="1"/>
  <c r="G82" i="44" s="1"/>
  <c r="H21" i="44"/>
  <c r="G21" i="44"/>
  <c r="G33" i="44" s="1"/>
  <c r="G45" i="44" s="1"/>
  <c r="G57" i="44" s="1"/>
  <c r="G69" i="44" s="1"/>
  <c r="G81" i="44" s="1"/>
  <c r="H20" i="44"/>
  <c r="G20" i="44"/>
  <c r="G32" i="44" s="1"/>
  <c r="G44" i="44" s="1"/>
  <c r="G56" i="44" s="1"/>
  <c r="G68" i="44" s="1"/>
  <c r="G80" i="44" s="1"/>
  <c r="H19" i="44"/>
  <c r="G19" i="44"/>
  <c r="G31" i="44" s="1"/>
  <c r="G43" i="44" s="1"/>
  <c r="G55" i="44" s="1"/>
  <c r="G67" i="44" s="1"/>
  <c r="G79" i="44" s="1"/>
  <c r="H18" i="44"/>
  <c r="G18" i="44"/>
  <c r="G30" i="44" s="1"/>
  <c r="G42" i="44" s="1"/>
  <c r="G54" i="44" s="1"/>
  <c r="G66" i="44" s="1"/>
  <c r="G78" i="44" s="1"/>
  <c r="I17" i="44"/>
  <c r="I16" i="44"/>
  <c r="I15" i="44"/>
  <c r="I14" i="44"/>
  <c r="I13" i="44"/>
  <c r="I12" i="44"/>
  <c r="I11" i="44"/>
  <c r="I10" i="44"/>
  <c r="I9" i="44"/>
  <c r="I8" i="44"/>
  <c r="I7" i="44"/>
  <c r="I6" i="44"/>
  <c r="B1" i="44"/>
  <c r="I29" i="44" l="1"/>
  <c r="I18" i="44"/>
  <c r="I22" i="44"/>
  <c r="I26" i="44"/>
  <c r="I23" i="44"/>
  <c r="I27" i="44"/>
  <c r="I20" i="44"/>
  <c r="I24" i="44"/>
  <c r="I28" i="44"/>
  <c r="I19" i="44"/>
  <c r="I21" i="44"/>
  <c r="I25" i="44"/>
  <c r="H30" i="44"/>
  <c r="H31" i="44"/>
  <c r="H32" i="44"/>
  <c r="H33" i="44"/>
  <c r="H34" i="44"/>
  <c r="H35" i="44"/>
  <c r="H36" i="44"/>
  <c r="H37" i="44"/>
  <c r="H38" i="44"/>
  <c r="H39" i="44"/>
  <c r="H40" i="44"/>
  <c r="H41" i="44"/>
  <c r="H29" i="2"/>
  <c r="H41" i="2" s="1"/>
  <c r="H53" i="2" s="1"/>
  <c r="H65" i="2" s="1"/>
  <c r="H77" i="2" s="1"/>
  <c r="H89" i="2" s="1"/>
  <c r="G29" i="2"/>
  <c r="G41" i="2" s="1"/>
  <c r="G53" i="2" s="1"/>
  <c r="G65" i="2" s="1"/>
  <c r="G77" i="2" s="1"/>
  <c r="G89" i="2" s="1"/>
  <c r="H28" i="2"/>
  <c r="H40" i="2" s="1"/>
  <c r="H52" i="2" s="1"/>
  <c r="H64" i="2" s="1"/>
  <c r="H76" i="2" s="1"/>
  <c r="H88" i="2" s="1"/>
  <c r="G28" i="2"/>
  <c r="G40" i="2" s="1"/>
  <c r="G52" i="2" s="1"/>
  <c r="G64" i="2" s="1"/>
  <c r="G76" i="2" s="1"/>
  <c r="G88" i="2" s="1"/>
  <c r="H27" i="2"/>
  <c r="H39" i="2" s="1"/>
  <c r="H51" i="2" s="1"/>
  <c r="H63" i="2" s="1"/>
  <c r="H75" i="2" s="1"/>
  <c r="H87" i="2" s="1"/>
  <c r="G27" i="2"/>
  <c r="G39" i="2" s="1"/>
  <c r="G51" i="2" s="1"/>
  <c r="G63" i="2" s="1"/>
  <c r="G75" i="2" s="1"/>
  <c r="G87" i="2" s="1"/>
  <c r="H26" i="2"/>
  <c r="H38" i="2" s="1"/>
  <c r="H50" i="2" s="1"/>
  <c r="H62" i="2" s="1"/>
  <c r="H74" i="2" s="1"/>
  <c r="H86" i="2" s="1"/>
  <c r="G26" i="2"/>
  <c r="G38" i="2" s="1"/>
  <c r="G50" i="2" s="1"/>
  <c r="G62" i="2" s="1"/>
  <c r="G74" i="2" s="1"/>
  <c r="G86" i="2" s="1"/>
  <c r="H25" i="2"/>
  <c r="H37" i="2" s="1"/>
  <c r="H49" i="2" s="1"/>
  <c r="H61" i="2" s="1"/>
  <c r="H73" i="2" s="1"/>
  <c r="H85" i="2" s="1"/>
  <c r="G25" i="2"/>
  <c r="G37" i="2" s="1"/>
  <c r="G49" i="2" s="1"/>
  <c r="G61" i="2" s="1"/>
  <c r="G73" i="2" s="1"/>
  <c r="G85" i="2" s="1"/>
  <c r="H24" i="2"/>
  <c r="H36" i="2" s="1"/>
  <c r="H48" i="2" s="1"/>
  <c r="H60" i="2" s="1"/>
  <c r="H72" i="2" s="1"/>
  <c r="H84" i="2" s="1"/>
  <c r="G24" i="2"/>
  <c r="G36" i="2" s="1"/>
  <c r="G48" i="2" s="1"/>
  <c r="G60" i="2" s="1"/>
  <c r="G72" i="2" s="1"/>
  <c r="G84" i="2" s="1"/>
  <c r="H23" i="2"/>
  <c r="H35" i="2" s="1"/>
  <c r="H47" i="2" s="1"/>
  <c r="H59" i="2" s="1"/>
  <c r="H71" i="2" s="1"/>
  <c r="H83" i="2" s="1"/>
  <c r="G23" i="2"/>
  <c r="G35" i="2" s="1"/>
  <c r="G47" i="2" s="1"/>
  <c r="G59" i="2" s="1"/>
  <c r="G71" i="2" s="1"/>
  <c r="G83" i="2" s="1"/>
  <c r="H22" i="2"/>
  <c r="H34" i="2" s="1"/>
  <c r="H46" i="2" s="1"/>
  <c r="H58" i="2" s="1"/>
  <c r="H70" i="2" s="1"/>
  <c r="H82" i="2" s="1"/>
  <c r="G22" i="2"/>
  <c r="G34" i="2" s="1"/>
  <c r="G46" i="2" s="1"/>
  <c r="G58" i="2" s="1"/>
  <c r="G70" i="2" s="1"/>
  <c r="G82" i="2" s="1"/>
  <c r="H21" i="2"/>
  <c r="H33" i="2" s="1"/>
  <c r="H45" i="2" s="1"/>
  <c r="H57" i="2" s="1"/>
  <c r="H69" i="2" s="1"/>
  <c r="H81" i="2" s="1"/>
  <c r="G21" i="2"/>
  <c r="G33" i="2" s="1"/>
  <c r="G45" i="2" s="1"/>
  <c r="G57" i="2" s="1"/>
  <c r="G69" i="2" s="1"/>
  <c r="G81" i="2" s="1"/>
  <c r="H20" i="2"/>
  <c r="H32" i="2" s="1"/>
  <c r="H44" i="2" s="1"/>
  <c r="H56" i="2" s="1"/>
  <c r="H68" i="2" s="1"/>
  <c r="H80" i="2" s="1"/>
  <c r="G20" i="2"/>
  <c r="G32" i="2" s="1"/>
  <c r="G44" i="2" s="1"/>
  <c r="G56" i="2" s="1"/>
  <c r="G68" i="2" s="1"/>
  <c r="G80" i="2" s="1"/>
  <c r="H19" i="2"/>
  <c r="H31" i="2" s="1"/>
  <c r="H43" i="2" s="1"/>
  <c r="H55" i="2" s="1"/>
  <c r="H67" i="2" s="1"/>
  <c r="H79" i="2" s="1"/>
  <c r="G19" i="2"/>
  <c r="G31" i="2" s="1"/>
  <c r="G43" i="2" s="1"/>
  <c r="G55" i="2" s="1"/>
  <c r="G67" i="2" s="1"/>
  <c r="G79" i="2" s="1"/>
  <c r="H18" i="2"/>
  <c r="H30" i="2" s="1"/>
  <c r="H42" i="2" s="1"/>
  <c r="H54" i="2" s="1"/>
  <c r="H66" i="2" s="1"/>
  <c r="H78" i="2" s="1"/>
  <c r="G18" i="2"/>
  <c r="G30" i="2" s="1"/>
  <c r="G42" i="2" s="1"/>
  <c r="G54" i="2" s="1"/>
  <c r="G66" i="2" s="1"/>
  <c r="G78" i="2" s="1"/>
  <c r="I40" i="44" l="1"/>
  <c r="H52" i="44"/>
  <c r="I32" i="44"/>
  <c r="H44" i="44"/>
  <c r="I31" i="44"/>
  <c r="H43" i="44"/>
  <c r="I38" i="44"/>
  <c r="H50" i="44"/>
  <c r="I30" i="44"/>
  <c r="H42" i="44"/>
  <c r="I39" i="44"/>
  <c r="H51" i="44"/>
  <c r="I37" i="44"/>
  <c r="H49" i="44"/>
  <c r="I33" i="44"/>
  <c r="H45" i="44"/>
  <c r="I36" i="44"/>
  <c r="H48" i="44"/>
  <c r="I35" i="44"/>
  <c r="H47" i="44"/>
  <c r="I41" i="44"/>
  <c r="H53" i="44"/>
  <c r="I34" i="44"/>
  <c r="H46" i="44"/>
  <c r="I45" i="44" l="1"/>
  <c r="H57" i="44"/>
  <c r="I49" i="44"/>
  <c r="H61" i="44"/>
  <c r="I47" i="44"/>
  <c r="H59" i="44"/>
  <c r="I50" i="44"/>
  <c r="H62" i="44"/>
  <c r="I51" i="44"/>
  <c r="H63" i="44"/>
  <c r="I44" i="44"/>
  <c r="H56" i="44"/>
  <c r="I46" i="44"/>
  <c r="H58" i="44"/>
  <c r="I53" i="44"/>
  <c r="H65" i="44"/>
  <c r="I43" i="44"/>
  <c r="H55" i="44"/>
  <c r="I48" i="44"/>
  <c r="H60" i="44"/>
  <c r="I42" i="44"/>
  <c r="H54" i="44"/>
  <c r="I52" i="44"/>
  <c r="H64" i="44"/>
  <c r="B2" i="43"/>
  <c r="B1" i="43"/>
  <c r="B2" i="42"/>
  <c r="B1" i="42"/>
  <c r="B2" i="41"/>
  <c r="B1" i="41"/>
  <c r="B2" i="40"/>
  <c r="B1" i="40"/>
  <c r="B2" i="39"/>
  <c r="B1" i="39"/>
  <c r="B2" i="38"/>
  <c r="B1" i="38"/>
  <c r="B2" i="37"/>
  <c r="B1" i="37"/>
  <c r="B2" i="36"/>
  <c r="B1" i="36"/>
  <c r="B2" i="35"/>
  <c r="B1" i="35"/>
  <c r="I59" i="44" l="1"/>
  <c r="H71" i="44"/>
  <c r="I61" i="44"/>
  <c r="H73" i="44"/>
  <c r="I55" i="44"/>
  <c r="H67" i="44"/>
  <c r="I57" i="44"/>
  <c r="H69" i="44"/>
  <c r="I65" i="44"/>
  <c r="H77" i="44"/>
  <c r="I62" i="44"/>
  <c r="H74" i="44"/>
  <c r="I58" i="44"/>
  <c r="H70" i="44"/>
  <c r="I64" i="44"/>
  <c r="H76" i="44"/>
  <c r="I56" i="44"/>
  <c r="H68" i="44"/>
  <c r="I54" i="44"/>
  <c r="H66" i="44"/>
  <c r="I63" i="44"/>
  <c r="H75" i="44"/>
  <c r="I60" i="44"/>
  <c r="H72" i="44"/>
  <c r="H29" i="27"/>
  <c r="G29" i="27"/>
  <c r="G41" i="27" s="1"/>
  <c r="G53" i="27" s="1"/>
  <c r="G65" i="27" s="1"/>
  <c r="G77" i="27" s="1"/>
  <c r="G89" i="27" s="1"/>
  <c r="H28" i="27"/>
  <c r="H40" i="27" s="1"/>
  <c r="G28" i="27"/>
  <c r="G40" i="27" s="1"/>
  <c r="G52" i="27" s="1"/>
  <c r="G64" i="27" s="1"/>
  <c r="G76" i="27" s="1"/>
  <c r="G88" i="27" s="1"/>
  <c r="H27" i="27"/>
  <c r="H39" i="27" s="1"/>
  <c r="G27" i="27"/>
  <c r="G39" i="27" s="1"/>
  <c r="G51" i="27" s="1"/>
  <c r="G63" i="27" s="1"/>
  <c r="G75" i="27" s="1"/>
  <c r="G87" i="27" s="1"/>
  <c r="H26" i="27"/>
  <c r="H38" i="27" s="1"/>
  <c r="G26" i="27"/>
  <c r="G38" i="27" s="1"/>
  <c r="G50" i="27" s="1"/>
  <c r="G62" i="27" s="1"/>
  <c r="G74" i="27" s="1"/>
  <c r="G86" i="27" s="1"/>
  <c r="H25" i="27"/>
  <c r="G25" i="27"/>
  <c r="G37" i="27" s="1"/>
  <c r="G49" i="27" s="1"/>
  <c r="G61" i="27" s="1"/>
  <c r="G73" i="27" s="1"/>
  <c r="G85" i="27" s="1"/>
  <c r="H24" i="27"/>
  <c r="H36" i="27" s="1"/>
  <c r="G24" i="27"/>
  <c r="G36" i="27" s="1"/>
  <c r="G48" i="27" s="1"/>
  <c r="G60" i="27" s="1"/>
  <c r="G72" i="27" s="1"/>
  <c r="G84" i="27" s="1"/>
  <c r="H23" i="27"/>
  <c r="H35" i="27" s="1"/>
  <c r="G23" i="27"/>
  <c r="H22" i="27"/>
  <c r="G22" i="27"/>
  <c r="G34" i="27" s="1"/>
  <c r="G46" i="27" s="1"/>
  <c r="G58" i="27" s="1"/>
  <c r="G70" i="27" s="1"/>
  <c r="G82" i="27" s="1"/>
  <c r="H21" i="27"/>
  <c r="G21" i="27"/>
  <c r="G33" i="27" s="1"/>
  <c r="G45" i="27" s="1"/>
  <c r="G57" i="27" s="1"/>
  <c r="G69" i="27" s="1"/>
  <c r="G81" i="27" s="1"/>
  <c r="H20" i="27"/>
  <c r="H32" i="27" s="1"/>
  <c r="G20" i="27"/>
  <c r="G32" i="27" s="1"/>
  <c r="G44" i="27" s="1"/>
  <c r="G56" i="27" s="1"/>
  <c r="G68" i="27" s="1"/>
  <c r="G80" i="27" s="1"/>
  <c r="H19" i="27"/>
  <c r="H31" i="27" s="1"/>
  <c r="G19" i="27"/>
  <c r="G31" i="27" s="1"/>
  <c r="G43" i="27" s="1"/>
  <c r="G55" i="27" s="1"/>
  <c r="G67" i="27" s="1"/>
  <c r="G79" i="27" s="1"/>
  <c r="H18" i="27"/>
  <c r="H30" i="27" s="1"/>
  <c r="G18" i="27"/>
  <c r="G30" i="27" s="1"/>
  <c r="G42" i="27" s="1"/>
  <c r="G54" i="27" s="1"/>
  <c r="G66" i="27" s="1"/>
  <c r="G78" i="27" s="1"/>
  <c r="B2" i="34"/>
  <c r="B1" i="34"/>
  <c r="B2" i="33"/>
  <c r="B1" i="33"/>
  <c r="B2" i="32"/>
  <c r="B1" i="32"/>
  <c r="I17" i="27"/>
  <c r="I14" i="27"/>
  <c r="I13" i="27"/>
  <c r="I9" i="27"/>
  <c r="I6" i="27"/>
  <c r="H29" i="26"/>
  <c r="G29" i="26"/>
  <c r="G41" i="26" s="1"/>
  <c r="G53" i="26" s="1"/>
  <c r="G65" i="26" s="1"/>
  <c r="G77" i="26" s="1"/>
  <c r="G89" i="26" s="1"/>
  <c r="H28" i="26"/>
  <c r="H40" i="26" s="1"/>
  <c r="G28" i="26"/>
  <c r="G40" i="26" s="1"/>
  <c r="G52" i="26" s="1"/>
  <c r="G64" i="26" s="1"/>
  <c r="G76" i="26" s="1"/>
  <c r="G88" i="26" s="1"/>
  <c r="H27" i="26"/>
  <c r="H39" i="26" s="1"/>
  <c r="G27" i="26"/>
  <c r="H26" i="26"/>
  <c r="H38" i="26" s="1"/>
  <c r="G26" i="26"/>
  <c r="G38" i="26" s="1"/>
  <c r="G50" i="26" s="1"/>
  <c r="G62" i="26" s="1"/>
  <c r="G74" i="26" s="1"/>
  <c r="G86" i="26" s="1"/>
  <c r="H25" i="26"/>
  <c r="G25" i="26"/>
  <c r="G37" i="26" s="1"/>
  <c r="G49" i="26" s="1"/>
  <c r="G61" i="26" s="1"/>
  <c r="G73" i="26" s="1"/>
  <c r="G85" i="26" s="1"/>
  <c r="H24" i="26"/>
  <c r="H36" i="26" s="1"/>
  <c r="G24" i="26"/>
  <c r="G36" i="26" s="1"/>
  <c r="G48" i="26" s="1"/>
  <c r="G60" i="26" s="1"/>
  <c r="G72" i="26" s="1"/>
  <c r="G84" i="26" s="1"/>
  <c r="H23" i="26"/>
  <c r="H35" i="26" s="1"/>
  <c r="G23" i="26"/>
  <c r="G35" i="26" s="1"/>
  <c r="G47" i="26" s="1"/>
  <c r="G59" i="26" s="1"/>
  <c r="G71" i="26" s="1"/>
  <c r="G83" i="26" s="1"/>
  <c r="H22" i="26"/>
  <c r="H34" i="26" s="1"/>
  <c r="G22" i="26"/>
  <c r="H21" i="26"/>
  <c r="G21" i="26"/>
  <c r="G33" i="26" s="1"/>
  <c r="G45" i="26" s="1"/>
  <c r="G57" i="26" s="1"/>
  <c r="G69" i="26" s="1"/>
  <c r="G81" i="26" s="1"/>
  <c r="H20" i="26"/>
  <c r="H32" i="26" s="1"/>
  <c r="G20" i="26"/>
  <c r="G32" i="26" s="1"/>
  <c r="G44" i="26" s="1"/>
  <c r="G56" i="26" s="1"/>
  <c r="G68" i="26" s="1"/>
  <c r="G80" i="26" s="1"/>
  <c r="H19" i="26"/>
  <c r="H31" i="26" s="1"/>
  <c r="G19" i="26"/>
  <c r="G31" i="26" s="1"/>
  <c r="G43" i="26" s="1"/>
  <c r="G55" i="26" s="1"/>
  <c r="G67" i="26" s="1"/>
  <c r="G79" i="26" s="1"/>
  <c r="H18" i="26"/>
  <c r="G18" i="26"/>
  <c r="G30" i="26" s="1"/>
  <c r="G42" i="26" s="1"/>
  <c r="G54" i="26" s="1"/>
  <c r="G66" i="26" s="1"/>
  <c r="G78" i="26" s="1"/>
  <c r="H29" i="31"/>
  <c r="H41" i="31" s="1"/>
  <c r="G29" i="31"/>
  <c r="G41" i="31" s="1"/>
  <c r="G53" i="31" s="1"/>
  <c r="G65" i="31" s="1"/>
  <c r="G77" i="31" s="1"/>
  <c r="G89" i="31" s="1"/>
  <c r="H28" i="31"/>
  <c r="H40" i="31" s="1"/>
  <c r="G28" i="31"/>
  <c r="G40" i="31" s="1"/>
  <c r="G52" i="31" s="1"/>
  <c r="G64" i="31" s="1"/>
  <c r="G76" i="31" s="1"/>
  <c r="G88" i="31" s="1"/>
  <c r="H27" i="31"/>
  <c r="H39" i="31" s="1"/>
  <c r="G27" i="31"/>
  <c r="G39" i="31" s="1"/>
  <c r="G51" i="31" s="1"/>
  <c r="G63" i="31" s="1"/>
  <c r="G75" i="31" s="1"/>
  <c r="G87" i="31" s="1"/>
  <c r="H26" i="31"/>
  <c r="H38" i="31" s="1"/>
  <c r="G26" i="31"/>
  <c r="G38" i="31" s="1"/>
  <c r="G50" i="31" s="1"/>
  <c r="G62" i="31" s="1"/>
  <c r="G74" i="31" s="1"/>
  <c r="G86" i="31" s="1"/>
  <c r="H25" i="31"/>
  <c r="H37" i="31" s="1"/>
  <c r="G25" i="31"/>
  <c r="G37" i="31" s="1"/>
  <c r="G49" i="31" s="1"/>
  <c r="G61" i="31" s="1"/>
  <c r="G73" i="31" s="1"/>
  <c r="G85" i="31" s="1"/>
  <c r="H24" i="31"/>
  <c r="H36" i="31" s="1"/>
  <c r="G24" i="31"/>
  <c r="G36" i="31" s="1"/>
  <c r="G48" i="31" s="1"/>
  <c r="G60" i="31" s="1"/>
  <c r="G72" i="31" s="1"/>
  <c r="G84" i="31" s="1"/>
  <c r="H23" i="31"/>
  <c r="H35" i="31" s="1"/>
  <c r="G23" i="31"/>
  <c r="G35" i="31" s="1"/>
  <c r="G47" i="31" s="1"/>
  <c r="G59" i="31" s="1"/>
  <c r="G71" i="31" s="1"/>
  <c r="G83" i="31" s="1"/>
  <c r="H22" i="31"/>
  <c r="H34" i="31" s="1"/>
  <c r="G22" i="31"/>
  <c r="H21" i="31"/>
  <c r="G21" i="31"/>
  <c r="G33" i="31" s="1"/>
  <c r="G45" i="31" s="1"/>
  <c r="G57" i="31" s="1"/>
  <c r="G69" i="31" s="1"/>
  <c r="G81" i="31" s="1"/>
  <c r="H20" i="31"/>
  <c r="H32" i="31" s="1"/>
  <c r="G20" i="31"/>
  <c r="G32" i="31" s="1"/>
  <c r="G44" i="31" s="1"/>
  <c r="G56" i="31" s="1"/>
  <c r="G68" i="31" s="1"/>
  <c r="G80" i="31" s="1"/>
  <c r="H19" i="31"/>
  <c r="H31" i="31" s="1"/>
  <c r="G19" i="31"/>
  <c r="G31" i="31" s="1"/>
  <c r="G43" i="31" s="1"/>
  <c r="G55" i="31" s="1"/>
  <c r="G67" i="31" s="1"/>
  <c r="G79" i="31" s="1"/>
  <c r="H18" i="31"/>
  <c r="H30" i="31" s="1"/>
  <c r="G18" i="31"/>
  <c r="H29" i="30"/>
  <c r="H41" i="30" s="1"/>
  <c r="G29" i="30"/>
  <c r="G41" i="30" s="1"/>
  <c r="G53" i="30" s="1"/>
  <c r="G65" i="30" s="1"/>
  <c r="G77" i="30" s="1"/>
  <c r="G89" i="30" s="1"/>
  <c r="H28" i="30"/>
  <c r="H40" i="30" s="1"/>
  <c r="G28" i="30"/>
  <c r="G40" i="30" s="1"/>
  <c r="G52" i="30" s="1"/>
  <c r="G64" i="30" s="1"/>
  <c r="G76" i="30" s="1"/>
  <c r="G88" i="30" s="1"/>
  <c r="H27" i="30"/>
  <c r="G27" i="30"/>
  <c r="G39" i="30" s="1"/>
  <c r="G51" i="30" s="1"/>
  <c r="G63" i="30" s="1"/>
  <c r="G75" i="30" s="1"/>
  <c r="G87" i="30" s="1"/>
  <c r="H26" i="30"/>
  <c r="G26" i="30"/>
  <c r="G38" i="30" s="1"/>
  <c r="G50" i="30" s="1"/>
  <c r="G62" i="30" s="1"/>
  <c r="G74" i="30" s="1"/>
  <c r="G86" i="30" s="1"/>
  <c r="H25" i="30"/>
  <c r="H37" i="30" s="1"/>
  <c r="G25" i="30"/>
  <c r="G37" i="30" s="1"/>
  <c r="G49" i="30" s="1"/>
  <c r="G61" i="30" s="1"/>
  <c r="G73" i="30" s="1"/>
  <c r="G85" i="30" s="1"/>
  <c r="H24" i="30"/>
  <c r="H36" i="30" s="1"/>
  <c r="G24" i="30"/>
  <c r="G36" i="30" s="1"/>
  <c r="G48" i="30" s="1"/>
  <c r="G60" i="30" s="1"/>
  <c r="G72" i="30" s="1"/>
  <c r="G84" i="30" s="1"/>
  <c r="H23" i="30"/>
  <c r="G23" i="30"/>
  <c r="G35" i="30" s="1"/>
  <c r="G47" i="30" s="1"/>
  <c r="G59" i="30" s="1"/>
  <c r="G71" i="30" s="1"/>
  <c r="G83" i="30" s="1"/>
  <c r="H22" i="30"/>
  <c r="H34" i="30" s="1"/>
  <c r="G22" i="30"/>
  <c r="G34" i="30" s="1"/>
  <c r="G46" i="30" s="1"/>
  <c r="G58" i="30" s="1"/>
  <c r="G70" i="30" s="1"/>
  <c r="G82" i="30" s="1"/>
  <c r="H21" i="30"/>
  <c r="H33" i="30" s="1"/>
  <c r="G21" i="30"/>
  <c r="G33" i="30" s="1"/>
  <c r="G45" i="30" s="1"/>
  <c r="G57" i="30" s="1"/>
  <c r="G69" i="30" s="1"/>
  <c r="G81" i="30" s="1"/>
  <c r="H20" i="30"/>
  <c r="H32" i="30" s="1"/>
  <c r="G20" i="30"/>
  <c r="G32" i="30" s="1"/>
  <c r="G44" i="30" s="1"/>
  <c r="G56" i="30" s="1"/>
  <c r="G68" i="30" s="1"/>
  <c r="G80" i="30" s="1"/>
  <c r="H19" i="30"/>
  <c r="G19" i="30"/>
  <c r="G31" i="30" s="1"/>
  <c r="G43" i="30" s="1"/>
  <c r="G55" i="30" s="1"/>
  <c r="G67" i="30" s="1"/>
  <c r="G79" i="30" s="1"/>
  <c r="H18" i="30"/>
  <c r="H30" i="30" s="1"/>
  <c r="G18" i="30"/>
  <c r="G30" i="30" s="1"/>
  <c r="G42" i="30" s="1"/>
  <c r="G54" i="30" s="1"/>
  <c r="G66" i="30" s="1"/>
  <c r="G78" i="30" s="1"/>
  <c r="H29" i="29"/>
  <c r="H41" i="29" s="1"/>
  <c r="G29" i="29"/>
  <c r="G41" i="29" s="1"/>
  <c r="G53" i="29" s="1"/>
  <c r="G65" i="29" s="1"/>
  <c r="G77" i="29" s="1"/>
  <c r="G89" i="29" s="1"/>
  <c r="H28" i="29"/>
  <c r="H40" i="29" s="1"/>
  <c r="G28" i="29"/>
  <c r="G40" i="29" s="1"/>
  <c r="G52" i="29" s="1"/>
  <c r="G64" i="29" s="1"/>
  <c r="G76" i="29" s="1"/>
  <c r="G88" i="29" s="1"/>
  <c r="H27" i="29"/>
  <c r="G27" i="29"/>
  <c r="G39" i="29" s="1"/>
  <c r="G51" i="29" s="1"/>
  <c r="G63" i="29" s="1"/>
  <c r="G75" i="29" s="1"/>
  <c r="G87" i="29" s="1"/>
  <c r="H26" i="29"/>
  <c r="H38" i="29" s="1"/>
  <c r="G26" i="29"/>
  <c r="H25" i="29"/>
  <c r="G25" i="29"/>
  <c r="G37" i="29" s="1"/>
  <c r="G49" i="29" s="1"/>
  <c r="G61" i="29" s="1"/>
  <c r="G73" i="29" s="1"/>
  <c r="G85" i="29" s="1"/>
  <c r="H24" i="29"/>
  <c r="H36" i="29" s="1"/>
  <c r="G24" i="29"/>
  <c r="G36" i="29" s="1"/>
  <c r="G48" i="29" s="1"/>
  <c r="G60" i="29" s="1"/>
  <c r="G72" i="29" s="1"/>
  <c r="G84" i="29" s="1"/>
  <c r="H23" i="29"/>
  <c r="G23" i="29"/>
  <c r="G35" i="29" s="1"/>
  <c r="G47" i="29" s="1"/>
  <c r="G59" i="29" s="1"/>
  <c r="G71" i="29" s="1"/>
  <c r="G83" i="29" s="1"/>
  <c r="H22" i="29"/>
  <c r="H34" i="29" s="1"/>
  <c r="G22" i="29"/>
  <c r="G34" i="29" s="1"/>
  <c r="G46" i="29" s="1"/>
  <c r="G58" i="29" s="1"/>
  <c r="G70" i="29" s="1"/>
  <c r="G82" i="29" s="1"/>
  <c r="H21" i="29"/>
  <c r="H33" i="29" s="1"/>
  <c r="G21" i="29"/>
  <c r="G33" i="29" s="1"/>
  <c r="G45" i="29" s="1"/>
  <c r="G57" i="29" s="1"/>
  <c r="G69" i="29" s="1"/>
  <c r="G81" i="29" s="1"/>
  <c r="H20" i="29"/>
  <c r="H32" i="29" s="1"/>
  <c r="G20" i="29"/>
  <c r="G32" i="29" s="1"/>
  <c r="G44" i="29" s="1"/>
  <c r="G56" i="29" s="1"/>
  <c r="G68" i="29" s="1"/>
  <c r="G80" i="29" s="1"/>
  <c r="H19" i="29"/>
  <c r="G19" i="29"/>
  <c r="G31" i="29" s="1"/>
  <c r="G43" i="29" s="1"/>
  <c r="G55" i="29" s="1"/>
  <c r="G67" i="29" s="1"/>
  <c r="G79" i="29" s="1"/>
  <c r="H18" i="29"/>
  <c r="H30" i="29" s="1"/>
  <c r="G18" i="29"/>
  <c r="I18" i="29" s="1"/>
  <c r="H29" i="28"/>
  <c r="G29" i="28"/>
  <c r="G41" i="28" s="1"/>
  <c r="G53" i="28" s="1"/>
  <c r="G65" i="28" s="1"/>
  <c r="G77" i="28" s="1"/>
  <c r="G89" i="28" s="1"/>
  <c r="H28" i="28"/>
  <c r="H40" i="28" s="1"/>
  <c r="G28" i="28"/>
  <c r="G40" i="28" s="1"/>
  <c r="G52" i="28" s="1"/>
  <c r="G64" i="28" s="1"/>
  <c r="G76" i="28" s="1"/>
  <c r="G88" i="28" s="1"/>
  <c r="H27" i="28"/>
  <c r="G27" i="28"/>
  <c r="G39" i="28" s="1"/>
  <c r="G51" i="28" s="1"/>
  <c r="G63" i="28" s="1"/>
  <c r="G75" i="28" s="1"/>
  <c r="G87" i="28" s="1"/>
  <c r="H26" i="28"/>
  <c r="H38" i="28" s="1"/>
  <c r="G26" i="28"/>
  <c r="G38" i="28" s="1"/>
  <c r="G50" i="28" s="1"/>
  <c r="G62" i="28" s="1"/>
  <c r="G74" i="28" s="1"/>
  <c r="G86" i="28" s="1"/>
  <c r="H25" i="28"/>
  <c r="H37" i="28" s="1"/>
  <c r="G25" i="28"/>
  <c r="G37" i="28" s="1"/>
  <c r="G49" i="28" s="1"/>
  <c r="G61" i="28" s="1"/>
  <c r="G73" i="28" s="1"/>
  <c r="G85" i="28" s="1"/>
  <c r="H24" i="28"/>
  <c r="H36" i="28" s="1"/>
  <c r="G24" i="28"/>
  <c r="G36" i="28" s="1"/>
  <c r="G48" i="28" s="1"/>
  <c r="G60" i="28" s="1"/>
  <c r="G72" i="28" s="1"/>
  <c r="G84" i="28" s="1"/>
  <c r="H23" i="28"/>
  <c r="H35" i="28" s="1"/>
  <c r="G23" i="28"/>
  <c r="G35" i="28" s="1"/>
  <c r="G47" i="28" s="1"/>
  <c r="G59" i="28" s="1"/>
  <c r="G71" i="28" s="1"/>
  <c r="G83" i="28" s="1"/>
  <c r="H22" i="28"/>
  <c r="H34" i="28" s="1"/>
  <c r="G22" i="28"/>
  <c r="H21" i="28"/>
  <c r="G21" i="28"/>
  <c r="G33" i="28" s="1"/>
  <c r="G45" i="28" s="1"/>
  <c r="G57" i="28" s="1"/>
  <c r="G69" i="28" s="1"/>
  <c r="G81" i="28" s="1"/>
  <c r="H20" i="28"/>
  <c r="H32" i="28" s="1"/>
  <c r="G20" i="28"/>
  <c r="G32" i="28" s="1"/>
  <c r="G44" i="28" s="1"/>
  <c r="G56" i="28" s="1"/>
  <c r="G68" i="28" s="1"/>
  <c r="G80" i="28" s="1"/>
  <c r="H19" i="28"/>
  <c r="H31" i="28" s="1"/>
  <c r="G19" i="28"/>
  <c r="G31" i="28" s="1"/>
  <c r="G43" i="28" s="1"/>
  <c r="G55" i="28" s="1"/>
  <c r="G67" i="28" s="1"/>
  <c r="G79" i="28" s="1"/>
  <c r="H18" i="28"/>
  <c r="H30" i="28" s="1"/>
  <c r="H42" i="28" s="1"/>
  <c r="G18" i="28"/>
  <c r="G30" i="28" s="1"/>
  <c r="B2" i="31"/>
  <c r="I17" i="31"/>
  <c r="I16" i="31"/>
  <c r="I15" i="31"/>
  <c r="I14" i="31"/>
  <c r="I13" i="31"/>
  <c r="I12" i="31"/>
  <c r="I11" i="31"/>
  <c r="I10" i="31"/>
  <c r="I9" i="31"/>
  <c r="I8" i="31"/>
  <c r="I7" i="31"/>
  <c r="I6" i="31"/>
  <c r="B1" i="31"/>
  <c r="B2" i="30"/>
  <c r="I29" i="30"/>
  <c r="I21" i="30"/>
  <c r="I17" i="30"/>
  <c r="I16" i="30"/>
  <c r="I15" i="30"/>
  <c r="I14" i="30"/>
  <c r="I13" i="30"/>
  <c r="I12" i="30"/>
  <c r="I11" i="30"/>
  <c r="I10" i="30"/>
  <c r="I9" i="30"/>
  <c r="I8" i="30"/>
  <c r="I7" i="30"/>
  <c r="I6" i="30"/>
  <c r="B1" i="30"/>
  <c r="B2" i="29"/>
  <c r="I17" i="29"/>
  <c r="I16" i="29"/>
  <c r="I15" i="29"/>
  <c r="I14" i="29"/>
  <c r="I13" i="29"/>
  <c r="I12" i="29"/>
  <c r="I11" i="29"/>
  <c r="I10" i="29"/>
  <c r="I9" i="29"/>
  <c r="I8" i="29"/>
  <c r="I7" i="29"/>
  <c r="I6" i="29"/>
  <c r="B1" i="29"/>
  <c r="B2" i="28"/>
  <c r="I17" i="28"/>
  <c r="I16" i="28"/>
  <c r="I15" i="28"/>
  <c r="I14" i="28"/>
  <c r="I13" i="28"/>
  <c r="I12" i="28"/>
  <c r="I11" i="28"/>
  <c r="I10" i="28"/>
  <c r="I9" i="28"/>
  <c r="I8" i="28"/>
  <c r="I7" i="28"/>
  <c r="I6" i="28"/>
  <c r="B1" i="28"/>
  <c r="B2" i="27"/>
  <c r="I16" i="27"/>
  <c r="I15" i="27"/>
  <c r="I12" i="27"/>
  <c r="I11" i="27"/>
  <c r="I10" i="27"/>
  <c r="I8" i="27"/>
  <c r="I7" i="27"/>
  <c r="B1" i="27"/>
  <c r="B2" i="26"/>
  <c r="I26" i="26"/>
  <c r="I17" i="26"/>
  <c r="I16" i="26"/>
  <c r="I15" i="26"/>
  <c r="I14" i="26"/>
  <c r="I13" i="26"/>
  <c r="I12" i="26"/>
  <c r="I11" i="26"/>
  <c r="I10" i="26"/>
  <c r="I9" i="26"/>
  <c r="I8" i="26"/>
  <c r="I7" i="26"/>
  <c r="I6" i="26"/>
  <c r="B1" i="26"/>
  <c r="B2" i="25"/>
  <c r="B1" i="25"/>
  <c r="B2" i="24"/>
  <c r="B1" i="24"/>
  <c r="B2" i="23"/>
  <c r="B7" i="23"/>
  <c r="B8" i="23" s="1"/>
  <c r="G4" i="23"/>
  <c r="F4" i="23"/>
  <c r="E4" i="23"/>
  <c r="D4" i="23"/>
  <c r="C4" i="23"/>
  <c r="B1" i="23"/>
  <c r="B1" i="14"/>
  <c r="B2" i="14"/>
  <c r="B2" i="17"/>
  <c r="B1" i="17"/>
  <c r="B2" i="15"/>
  <c r="B1" i="15"/>
  <c r="B2" i="16"/>
  <c r="B1" i="16"/>
  <c r="B2" i="13"/>
  <c r="B1" i="13"/>
  <c r="B2" i="18"/>
  <c r="B2" i="21"/>
  <c r="B2" i="11"/>
  <c r="B2" i="9"/>
  <c r="B2" i="8"/>
  <c r="B2" i="5"/>
  <c r="B2" i="4"/>
  <c r="B2" i="12"/>
  <c r="B2" i="10"/>
  <c r="B2" i="7"/>
  <c r="B2" i="2"/>
  <c r="B2" i="1"/>
  <c r="B1" i="12"/>
  <c r="B1" i="11"/>
  <c r="B1" i="10"/>
  <c r="B1" i="9"/>
  <c r="B1" i="8"/>
  <c r="B1" i="21"/>
  <c r="B1" i="7"/>
  <c r="E3" i="20"/>
  <c r="B1" i="18"/>
  <c r="B1" i="5"/>
  <c r="B1" i="4"/>
  <c r="B1" i="2"/>
  <c r="B1" i="1"/>
  <c r="C5" i="18"/>
  <c r="B6" i="27" s="1"/>
  <c r="I20" i="26" l="1"/>
  <c r="I24" i="26"/>
  <c r="I22" i="30"/>
  <c r="I24" i="30"/>
  <c r="E7" i="18"/>
  <c r="I28" i="26"/>
  <c r="I28" i="28"/>
  <c r="I25" i="30"/>
  <c r="I28" i="29"/>
  <c r="I23" i="31"/>
  <c r="I27" i="31"/>
  <c r="I26" i="30"/>
  <c r="I29" i="27"/>
  <c r="C6" i="27"/>
  <c r="D6" i="27"/>
  <c r="H31" i="29"/>
  <c r="I31" i="29" s="1"/>
  <c r="I19" i="29"/>
  <c r="H39" i="29"/>
  <c r="H51" i="29" s="1"/>
  <c r="I27" i="29"/>
  <c r="H39" i="30"/>
  <c r="H51" i="30" s="1"/>
  <c r="I27" i="30"/>
  <c r="B6" i="28"/>
  <c r="D6" i="28" s="1"/>
  <c r="H35" i="29"/>
  <c r="H47" i="29" s="1"/>
  <c r="I23" i="29"/>
  <c r="H35" i="30"/>
  <c r="H47" i="30" s="1"/>
  <c r="I23" i="30"/>
  <c r="F6" i="27"/>
  <c r="C8" i="18"/>
  <c r="B6" i="44"/>
  <c r="B6" i="26"/>
  <c r="C6" i="26" s="1"/>
  <c r="B6" i="2"/>
  <c r="C6" i="2" s="1"/>
  <c r="B6" i="30"/>
  <c r="D6" i="30" s="1"/>
  <c r="B6" i="29"/>
  <c r="C6" i="29" s="1"/>
  <c r="B6" i="1"/>
  <c r="B6" i="31"/>
  <c r="D6" i="31" s="1"/>
  <c r="H30" i="26"/>
  <c r="I30" i="26" s="1"/>
  <c r="I18" i="26"/>
  <c r="H39" i="28"/>
  <c r="I39" i="28" s="1"/>
  <c r="I27" i="28"/>
  <c r="H31" i="30"/>
  <c r="H43" i="30" s="1"/>
  <c r="I19" i="30"/>
  <c r="G39" i="26"/>
  <c r="G51" i="26" s="1"/>
  <c r="G63" i="26" s="1"/>
  <c r="G75" i="26" s="1"/>
  <c r="G87" i="26" s="1"/>
  <c r="I27" i="26"/>
  <c r="I28" i="30"/>
  <c r="I20" i="29"/>
  <c r="I20" i="30"/>
  <c r="I28" i="27"/>
  <c r="I19" i="26"/>
  <c r="I20" i="28"/>
  <c r="I29" i="28"/>
  <c r="I20" i="27"/>
  <c r="I24" i="28"/>
  <c r="I24" i="29"/>
  <c r="I26" i="29"/>
  <c r="I21" i="26"/>
  <c r="I25" i="26"/>
  <c r="I29" i="26"/>
  <c r="I22" i="27"/>
  <c r="I23" i="26"/>
  <c r="I19" i="31"/>
  <c r="I18" i="31"/>
  <c r="I22" i="31"/>
  <c r="I22" i="26"/>
  <c r="I23" i="27"/>
  <c r="I68" i="44"/>
  <c r="H80" i="44"/>
  <c r="I80" i="44" s="1"/>
  <c r="I77" i="44"/>
  <c r="H89" i="44"/>
  <c r="I89" i="44" s="1"/>
  <c r="I72" i="44"/>
  <c r="H84" i="44"/>
  <c r="I84" i="44" s="1"/>
  <c r="I76" i="44"/>
  <c r="H88" i="44"/>
  <c r="I88" i="44" s="1"/>
  <c r="I69" i="44"/>
  <c r="H81" i="44"/>
  <c r="I81" i="44" s="1"/>
  <c r="I75" i="44"/>
  <c r="H87" i="44"/>
  <c r="I87" i="44" s="1"/>
  <c r="I70" i="44"/>
  <c r="H82" i="44"/>
  <c r="I82" i="44" s="1"/>
  <c r="I67" i="44"/>
  <c r="H79" i="44"/>
  <c r="I79" i="44" s="1"/>
  <c r="I71" i="44"/>
  <c r="H83" i="44"/>
  <c r="I83" i="44" s="1"/>
  <c r="I66" i="44"/>
  <c r="H78" i="44"/>
  <c r="I78" i="44" s="1"/>
  <c r="I74" i="44"/>
  <c r="H86" i="44"/>
  <c r="I86" i="44" s="1"/>
  <c r="I73" i="44"/>
  <c r="H85" i="44"/>
  <c r="I85" i="44" s="1"/>
  <c r="I27" i="27"/>
  <c r="I26" i="27"/>
  <c r="I24" i="27"/>
  <c r="I19" i="27"/>
  <c r="I21" i="27"/>
  <c r="I25" i="27"/>
  <c r="I18" i="27"/>
  <c r="G30" i="29"/>
  <c r="G42" i="29" s="1"/>
  <c r="G54" i="29" s="1"/>
  <c r="G66" i="29" s="1"/>
  <c r="G78" i="29" s="1"/>
  <c r="I25" i="29"/>
  <c r="I30" i="28"/>
  <c r="G42" i="28"/>
  <c r="G54" i="28" s="1"/>
  <c r="G66" i="28" s="1"/>
  <c r="G78" i="28" s="1"/>
  <c r="I18" i="28"/>
  <c r="I19" i="28"/>
  <c r="I23" i="28"/>
  <c r="I21" i="28"/>
  <c r="I22" i="28"/>
  <c r="I21" i="31"/>
  <c r="I28" i="31"/>
  <c r="G30" i="31"/>
  <c r="G42" i="31" s="1"/>
  <c r="G54" i="31" s="1"/>
  <c r="G66" i="31" s="1"/>
  <c r="G78" i="31" s="1"/>
  <c r="I20" i="31"/>
  <c r="I24" i="31"/>
  <c r="H43" i="27"/>
  <c r="I31" i="27"/>
  <c r="H47" i="27"/>
  <c r="H51" i="27"/>
  <c r="I39" i="27"/>
  <c r="I38" i="27"/>
  <c r="H50" i="27"/>
  <c r="I30" i="27"/>
  <c r="H42" i="27"/>
  <c r="H44" i="27"/>
  <c r="I32" i="27"/>
  <c r="I36" i="27"/>
  <c r="H48" i="27"/>
  <c r="H52" i="27"/>
  <c r="I40" i="27"/>
  <c r="H37" i="27"/>
  <c r="H34" i="27"/>
  <c r="H41" i="27"/>
  <c r="G35" i="27"/>
  <c r="G47" i="27" s="1"/>
  <c r="G59" i="27" s="1"/>
  <c r="G71" i="27" s="1"/>
  <c r="G83" i="27" s="1"/>
  <c r="H33" i="27"/>
  <c r="I31" i="26"/>
  <c r="H43" i="26"/>
  <c r="I35" i="26"/>
  <c r="H47" i="26"/>
  <c r="H51" i="26"/>
  <c r="H42" i="26"/>
  <c r="H44" i="26"/>
  <c r="I32" i="26"/>
  <c r="H48" i="26"/>
  <c r="I36" i="26"/>
  <c r="H52" i="26"/>
  <c r="I40" i="26"/>
  <c r="I38" i="26"/>
  <c r="H50" i="26"/>
  <c r="H46" i="26"/>
  <c r="H33" i="26"/>
  <c r="G34" i="26"/>
  <c r="G46" i="26" s="1"/>
  <c r="G58" i="26" s="1"/>
  <c r="G70" i="26" s="1"/>
  <c r="G82" i="26" s="1"/>
  <c r="H41" i="26"/>
  <c r="H37" i="26"/>
  <c r="H42" i="31"/>
  <c r="H43" i="31"/>
  <c r="I31" i="31"/>
  <c r="H47" i="31"/>
  <c r="I35" i="31"/>
  <c r="H51" i="31"/>
  <c r="I39" i="31"/>
  <c r="I38" i="31"/>
  <c r="H50" i="31"/>
  <c r="H44" i="31"/>
  <c r="I32" i="31"/>
  <c r="H48" i="31"/>
  <c r="I36" i="31"/>
  <c r="I40" i="31"/>
  <c r="H52" i="31"/>
  <c r="H46" i="31"/>
  <c r="I37" i="31"/>
  <c r="H49" i="31"/>
  <c r="I41" i="31"/>
  <c r="H53" i="31"/>
  <c r="G34" i="31"/>
  <c r="G46" i="31" s="1"/>
  <c r="G58" i="31" s="1"/>
  <c r="G70" i="31" s="1"/>
  <c r="G82" i="31" s="1"/>
  <c r="I25" i="31"/>
  <c r="I26" i="31"/>
  <c r="H33" i="31"/>
  <c r="I29" i="31"/>
  <c r="I30" i="30"/>
  <c r="H42" i="30"/>
  <c r="I34" i="30"/>
  <c r="H46" i="30"/>
  <c r="H44" i="30"/>
  <c r="I32" i="30"/>
  <c r="I36" i="30"/>
  <c r="H48" i="30"/>
  <c r="H52" i="30"/>
  <c r="I40" i="30"/>
  <c r="I31" i="30"/>
  <c r="H45" i="30"/>
  <c r="I33" i="30"/>
  <c r="H49" i="30"/>
  <c r="I37" i="30"/>
  <c r="H53" i="30"/>
  <c r="I41" i="30"/>
  <c r="I35" i="30"/>
  <c r="H38" i="30"/>
  <c r="I18" i="30"/>
  <c r="H42" i="29"/>
  <c r="I34" i="29"/>
  <c r="H46" i="29"/>
  <c r="H50" i="29"/>
  <c r="H44" i="29"/>
  <c r="I32" i="29"/>
  <c r="H48" i="29"/>
  <c r="I36" i="29"/>
  <c r="H52" i="29"/>
  <c r="I40" i="29"/>
  <c r="I33" i="29"/>
  <c r="H45" i="29"/>
  <c r="I41" i="29"/>
  <c r="H53" i="29"/>
  <c r="I21" i="29"/>
  <c r="I29" i="29"/>
  <c r="I22" i="29"/>
  <c r="H37" i="29"/>
  <c r="G38" i="29"/>
  <c r="G50" i="29" s="1"/>
  <c r="G62" i="29" s="1"/>
  <c r="G74" i="29" s="1"/>
  <c r="G86" i="29" s="1"/>
  <c r="H44" i="28"/>
  <c r="I32" i="28"/>
  <c r="H48" i="28"/>
  <c r="I36" i="28"/>
  <c r="I40" i="28"/>
  <c r="H52" i="28"/>
  <c r="I37" i="28"/>
  <c r="H49" i="28"/>
  <c r="H47" i="28"/>
  <c r="I35" i="28"/>
  <c r="H43" i="28"/>
  <c r="I31" i="28"/>
  <c r="H46" i="28"/>
  <c r="I38" i="28"/>
  <c r="H50" i="28"/>
  <c r="H54" i="28"/>
  <c r="I25" i="28"/>
  <c r="I26" i="28"/>
  <c r="H41" i="28"/>
  <c r="H33" i="28"/>
  <c r="G34" i="28"/>
  <c r="G46" i="28" s="1"/>
  <c r="G58" i="28" s="1"/>
  <c r="G70" i="28" s="1"/>
  <c r="G82" i="28" s="1"/>
  <c r="D6" i="29"/>
  <c r="B7" i="27"/>
  <c r="F7" i="27" s="1"/>
  <c r="B7" i="12"/>
  <c r="G4" i="12"/>
  <c r="F4" i="12"/>
  <c r="E4" i="12"/>
  <c r="D4" i="12"/>
  <c r="C4" i="12"/>
  <c r="D6" i="26" l="1"/>
  <c r="H51" i="28"/>
  <c r="C6" i="28"/>
  <c r="F6" i="2"/>
  <c r="D6" i="2"/>
  <c r="C6" i="30"/>
  <c r="I35" i="29"/>
  <c r="H43" i="29"/>
  <c r="H55" i="29" s="1"/>
  <c r="I30" i="29"/>
  <c r="I42" i="28"/>
  <c r="I30" i="31"/>
  <c r="I39" i="29"/>
  <c r="I39" i="30"/>
  <c r="I39" i="26"/>
  <c r="B7" i="29"/>
  <c r="F6" i="29"/>
  <c r="B7" i="31"/>
  <c r="F6" i="31"/>
  <c r="I38" i="29"/>
  <c r="B7" i="30"/>
  <c r="F6" i="30"/>
  <c r="C6" i="31"/>
  <c r="B7" i="26"/>
  <c r="F6" i="26"/>
  <c r="B7" i="28"/>
  <c r="F6" i="28"/>
  <c r="F6" i="44"/>
  <c r="C6" i="44"/>
  <c r="D6" i="44"/>
  <c r="B7" i="44"/>
  <c r="I34" i="28"/>
  <c r="I50" i="27"/>
  <c r="H62" i="27"/>
  <c r="I52" i="27"/>
  <c r="H64" i="27"/>
  <c r="H60" i="27"/>
  <c r="I48" i="27"/>
  <c r="H45" i="27"/>
  <c r="I33" i="27"/>
  <c r="I51" i="27"/>
  <c r="H63" i="27"/>
  <c r="H59" i="27"/>
  <c r="I47" i="27"/>
  <c r="H53" i="27"/>
  <c r="I41" i="27"/>
  <c r="I44" i="27"/>
  <c r="H56" i="27"/>
  <c r="I35" i="27"/>
  <c r="I34" i="27"/>
  <c r="H46" i="27"/>
  <c r="I42" i="27"/>
  <c r="H54" i="27"/>
  <c r="I37" i="27"/>
  <c r="H49" i="27"/>
  <c r="H55" i="27"/>
  <c r="I43" i="27"/>
  <c r="I50" i="26"/>
  <c r="H62" i="26"/>
  <c r="I42" i="26"/>
  <c r="H54" i="26"/>
  <c r="I41" i="26"/>
  <c r="H53" i="26"/>
  <c r="H64" i="26"/>
  <c r="I52" i="26"/>
  <c r="I47" i="26"/>
  <c r="H59" i="26"/>
  <c r="I33" i="26"/>
  <c r="H45" i="26"/>
  <c r="H60" i="26"/>
  <c r="I48" i="26"/>
  <c r="H49" i="26"/>
  <c r="I37" i="26"/>
  <c r="I46" i="26"/>
  <c r="H58" i="26"/>
  <c r="I43" i="26"/>
  <c r="H55" i="26"/>
  <c r="I51" i="26"/>
  <c r="H63" i="26"/>
  <c r="I34" i="26"/>
  <c r="H56" i="26"/>
  <c r="I44" i="26"/>
  <c r="H64" i="31"/>
  <c r="I52" i="31"/>
  <c r="I53" i="31"/>
  <c r="H65" i="31"/>
  <c r="I47" i="31"/>
  <c r="H59" i="31"/>
  <c r="H61" i="31"/>
  <c r="I49" i="31"/>
  <c r="H60" i="31"/>
  <c r="I48" i="31"/>
  <c r="H56" i="31"/>
  <c r="I44" i="31"/>
  <c r="H55" i="31"/>
  <c r="I43" i="31"/>
  <c r="H45" i="31"/>
  <c r="I33" i="31"/>
  <c r="I46" i="31"/>
  <c r="H58" i="31"/>
  <c r="I50" i="31"/>
  <c r="H62" i="31"/>
  <c r="I42" i="31"/>
  <c r="H54" i="31"/>
  <c r="H63" i="31"/>
  <c r="I51" i="31"/>
  <c r="I34" i="31"/>
  <c r="I47" i="30"/>
  <c r="H59" i="30"/>
  <c r="I43" i="30"/>
  <c r="H55" i="30"/>
  <c r="I51" i="30"/>
  <c r="H63" i="30"/>
  <c r="I38" i="30"/>
  <c r="H50" i="30"/>
  <c r="H58" i="30"/>
  <c r="I46" i="30"/>
  <c r="H57" i="30"/>
  <c r="I45" i="30"/>
  <c r="I52" i="30"/>
  <c r="H64" i="30"/>
  <c r="H60" i="30"/>
  <c r="I48" i="30"/>
  <c r="H54" i="30"/>
  <c r="I42" i="30"/>
  <c r="I44" i="30"/>
  <c r="H56" i="30"/>
  <c r="H65" i="30"/>
  <c r="I53" i="30"/>
  <c r="H61" i="30"/>
  <c r="I49" i="30"/>
  <c r="H56" i="29"/>
  <c r="I44" i="29"/>
  <c r="I53" i="29"/>
  <c r="H65" i="29"/>
  <c r="I46" i="29"/>
  <c r="H58" i="29"/>
  <c r="H59" i="29"/>
  <c r="I47" i="29"/>
  <c r="I51" i="29"/>
  <c r="H63" i="29"/>
  <c r="H60" i="29"/>
  <c r="I48" i="29"/>
  <c r="I50" i="29"/>
  <c r="H62" i="29"/>
  <c r="H64" i="29"/>
  <c r="I52" i="29"/>
  <c r="H49" i="29"/>
  <c r="I37" i="29"/>
  <c r="H57" i="29"/>
  <c r="I45" i="29"/>
  <c r="I42" i="29"/>
  <c r="H54" i="29"/>
  <c r="I41" i="28"/>
  <c r="H53" i="28"/>
  <c r="H63" i="28"/>
  <c r="I51" i="28"/>
  <c r="I46" i="28"/>
  <c r="H58" i="28"/>
  <c r="I47" i="28"/>
  <c r="H59" i="28"/>
  <c r="H60" i="28"/>
  <c r="I48" i="28"/>
  <c r="I54" i="28"/>
  <c r="H66" i="28"/>
  <c r="I50" i="28"/>
  <c r="H62" i="28"/>
  <c r="H61" i="28"/>
  <c r="I49" i="28"/>
  <c r="H45" i="28"/>
  <c r="I33" i="28"/>
  <c r="H64" i="28"/>
  <c r="I52" i="28"/>
  <c r="H55" i="28"/>
  <c r="I43" i="28"/>
  <c r="H56" i="28"/>
  <c r="I44" i="28"/>
  <c r="C7" i="27"/>
  <c r="B8" i="27"/>
  <c r="F8" i="27" s="1"/>
  <c r="D7" i="27"/>
  <c r="B9" i="23"/>
  <c r="B8" i="12"/>
  <c r="G4" i="7"/>
  <c r="F4" i="7"/>
  <c r="E4" i="7"/>
  <c r="D4" i="7"/>
  <c r="C4" i="7"/>
  <c r="H4" i="10"/>
  <c r="G4" i="10"/>
  <c r="F4" i="10"/>
  <c r="E4" i="10"/>
  <c r="D4" i="10"/>
  <c r="C4" i="10"/>
  <c r="B7" i="10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I43" i="29" l="1"/>
  <c r="F7" i="28"/>
  <c r="B8" i="28"/>
  <c r="D7" i="28"/>
  <c r="C7" i="28"/>
  <c r="F7" i="26"/>
  <c r="C7" i="26"/>
  <c r="D7" i="26"/>
  <c r="B8" i="26"/>
  <c r="F7" i="31"/>
  <c r="B8" i="31"/>
  <c r="D7" i="31"/>
  <c r="C7" i="31"/>
  <c r="F7" i="29"/>
  <c r="C7" i="29"/>
  <c r="B8" i="29"/>
  <c r="D7" i="29"/>
  <c r="F7" i="44"/>
  <c r="C7" i="44"/>
  <c r="B8" i="44"/>
  <c r="D7" i="44"/>
  <c r="F7" i="30"/>
  <c r="D7" i="30"/>
  <c r="B8" i="30"/>
  <c r="C7" i="30"/>
  <c r="H67" i="27"/>
  <c r="I55" i="27"/>
  <c r="I45" i="27"/>
  <c r="H57" i="27"/>
  <c r="I54" i="27"/>
  <c r="H66" i="27"/>
  <c r="I53" i="27"/>
  <c r="H65" i="27"/>
  <c r="I60" i="27"/>
  <c r="H72" i="27"/>
  <c r="H68" i="27"/>
  <c r="I56" i="27"/>
  <c r="H61" i="27"/>
  <c r="I49" i="27"/>
  <c r="I46" i="27"/>
  <c r="H58" i="27"/>
  <c r="H71" i="27"/>
  <c r="I59" i="27"/>
  <c r="H76" i="27"/>
  <c r="I64" i="27"/>
  <c r="H75" i="27"/>
  <c r="I63" i="27"/>
  <c r="I62" i="27"/>
  <c r="H74" i="27"/>
  <c r="I49" i="26"/>
  <c r="H61" i="26"/>
  <c r="H76" i="26"/>
  <c r="I64" i="26"/>
  <c r="I63" i="26"/>
  <c r="H75" i="26"/>
  <c r="I53" i="26"/>
  <c r="H65" i="26"/>
  <c r="H68" i="26"/>
  <c r="I56" i="26"/>
  <c r="H72" i="26"/>
  <c r="I60" i="26"/>
  <c r="I55" i="26"/>
  <c r="H67" i="26"/>
  <c r="H57" i="26"/>
  <c r="I45" i="26"/>
  <c r="I54" i="26"/>
  <c r="H66" i="26"/>
  <c r="H70" i="26"/>
  <c r="I58" i="26"/>
  <c r="H71" i="26"/>
  <c r="I59" i="26"/>
  <c r="I62" i="26"/>
  <c r="H74" i="26"/>
  <c r="I54" i="31"/>
  <c r="H66" i="31"/>
  <c r="H71" i="31"/>
  <c r="I59" i="31"/>
  <c r="I61" i="31"/>
  <c r="H73" i="31"/>
  <c r="I62" i="31"/>
  <c r="H74" i="31"/>
  <c r="H77" i="31"/>
  <c r="I65" i="31"/>
  <c r="I63" i="31"/>
  <c r="H75" i="31"/>
  <c r="H68" i="31"/>
  <c r="I56" i="31"/>
  <c r="H67" i="31"/>
  <c r="I55" i="31"/>
  <c r="I58" i="31"/>
  <c r="H70" i="31"/>
  <c r="I45" i="31"/>
  <c r="H57" i="31"/>
  <c r="H72" i="31"/>
  <c r="I60" i="31"/>
  <c r="H76" i="31"/>
  <c r="I64" i="31"/>
  <c r="H76" i="30"/>
  <c r="I64" i="30"/>
  <c r="I63" i="30"/>
  <c r="H75" i="30"/>
  <c r="H67" i="30"/>
  <c r="I55" i="30"/>
  <c r="I50" i="30"/>
  <c r="H62" i="30"/>
  <c r="I60" i="30"/>
  <c r="H72" i="30"/>
  <c r="H69" i="30"/>
  <c r="I57" i="30"/>
  <c r="H73" i="30"/>
  <c r="I61" i="30"/>
  <c r="I59" i="30"/>
  <c r="H71" i="30"/>
  <c r="H77" i="30"/>
  <c r="I65" i="30"/>
  <c r="H68" i="30"/>
  <c r="I56" i="30"/>
  <c r="H66" i="30"/>
  <c r="I54" i="30"/>
  <c r="H70" i="30"/>
  <c r="I58" i="30"/>
  <c r="I62" i="29"/>
  <c r="H74" i="29"/>
  <c r="H72" i="29"/>
  <c r="I60" i="29"/>
  <c r="I49" i="29"/>
  <c r="H61" i="29"/>
  <c r="H67" i="29"/>
  <c r="I55" i="29"/>
  <c r="I54" i="29"/>
  <c r="H66" i="29"/>
  <c r="I58" i="29"/>
  <c r="H70" i="29"/>
  <c r="H77" i="29"/>
  <c r="I65" i="29"/>
  <c r="I57" i="29"/>
  <c r="H69" i="29"/>
  <c r="H75" i="29"/>
  <c r="I63" i="29"/>
  <c r="H76" i="29"/>
  <c r="I64" i="29"/>
  <c r="H71" i="29"/>
  <c r="I59" i="29"/>
  <c r="H68" i="29"/>
  <c r="I56" i="29"/>
  <c r="I45" i="28"/>
  <c r="H57" i="28"/>
  <c r="H72" i="28"/>
  <c r="I60" i="28"/>
  <c r="H71" i="28"/>
  <c r="I59" i="28"/>
  <c r="H68" i="28"/>
  <c r="I56" i="28"/>
  <c r="I61" i="28"/>
  <c r="H73" i="28"/>
  <c r="I62" i="28"/>
  <c r="H74" i="28"/>
  <c r="I58" i="28"/>
  <c r="H70" i="28"/>
  <c r="H67" i="28"/>
  <c r="I55" i="28"/>
  <c r="H76" i="28"/>
  <c r="I64" i="28"/>
  <c r="I63" i="28"/>
  <c r="H75" i="28"/>
  <c r="I66" i="28"/>
  <c r="H78" i="28"/>
  <c r="I78" i="28" s="1"/>
  <c r="H65" i="28"/>
  <c r="I53" i="28"/>
  <c r="D8" i="27"/>
  <c r="C8" i="27"/>
  <c r="B9" i="27"/>
  <c r="F9" i="27" s="1"/>
  <c r="B9" i="12"/>
  <c r="B7" i="1"/>
  <c r="F8" i="30" l="1"/>
  <c r="B9" i="30"/>
  <c r="C8" i="30"/>
  <c r="D8" i="30"/>
  <c r="F8" i="29"/>
  <c r="D8" i="29"/>
  <c r="C8" i="29"/>
  <c r="B9" i="29"/>
  <c r="F8" i="44"/>
  <c r="D8" i="44"/>
  <c r="C8" i="44"/>
  <c r="B9" i="44"/>
  <c r="F8" i="26"/>
  <c r="D8" i="26"/>
  <c r="C8" i="26"/>
  <c r="B9" i="26"/>
  <c r="F8" i="31"/>
  <c r="D8" i="31"/>
  <c r="C8" i="31"/>
  <c r="B9" i="31"/>
  <c r="F8" i="28"/>
  <c r="D8" i="28"/>
  <c r="C8" i="28"/>
  <c r="B9" i="28"/>
  <c r="H83" i="27"/>
  <c r="I83" i="27" s="1"/>
  <c r="I71" i="27"/>
  <c r="I58" i="27"/>
  <c r="H70" i="27"/>
  <c r="I66" i="27"/>
  <c r="H78" i="27"/>
  <c r="I78" i="27" s="1"/>
  <c r="I74" i="27"/>
  <c r="H86" i="27"/>
  <c r="I86" i="27" s="1"/>
  <c r="I75" i="27"/>
  <c r="H87" i="27"/>
  <c r="I87" i="27" s="1"/>
  <c r="I61" i="27"/>
  <c r="H73" i="27"/>
  <c r="H69" i="27"/>
  <c r="I57" i="27"/>
  <c r="I65" i="27"/>
  <c r="H77" i="27"/>
  <c r="I76" i="27"/>
  <c r="H88" i="27"/>
  <c r="I88" i="27" s="1"/>
  <c r="I68" i="27"/>
  <c r="H80" i="27"/>
  <c r="I80" i="27" s="1"/>
  <c r="H79" i="27"/>
  <c r="I79" i="27" s="1"/>
  <c r="I67" i="27"/>
  <c r="H84" i="27"/>
  <c r="I84" i="27" s="1"/>
  <c r="I72" i="27"/>
  <c r="I65" i="26"/>
  <c r="H77" i="26"/>
  <c r="I57" i="26"/>
  <c r="H69" i="26"/>
  <c r="I71" i="26"/>
  <c r="H83" i="26"/>
  <c r="I83" i="26" s="1"/>
  <c r="I75" i="26"/>
  <c r="H87" i="26"/>
  <c r="I87" i="26" s="1"/>
  <c r="I70" i="26"/>
  <c r="H82" i="26"/>
  <c r="I82" i="26" s="1"/>
  <c r="H84" i="26"/>
  <c r="I84" i="26" s="1"/>
  <c r="I72" i="26"/>
  <c r="H88" i="26"/>
  <c r="I88" i="26" s="1"/>
  <c r="I76" i="26"/>
  <c r="I66" i="26"/>
  <c r="H78" i="26"/>
  <c r="I78" i="26" s="1"/>
  <c r="I61" i="26"/>
  <c r="H73" i="26"/>
  <c r="I74" i="26"/>
  <c r="H86" i="26"/>
  <c r="I86" i="26" s="1"/>
  <c r="I67" i="26"/>
  <c r="H79" i="26"/>
  <c r="I79" i="26" s="1"/>
  <c r="H80" i="26"/>
  <c r="I80" i="26" s="1"/>
  <c r="I68" i="26"/>
  <c r="I74" i="31"/>
  <c r="H86" i="31"/>
  <c r="I86" i="31" s="1"/>
  <c r="H88" i="31"/>
  <c r="I88" i="31" s="1"/>
  <c r="I76" i="31"/>
  <c r="H79" i="31"/>
  <c r="I79" i="31" s="1"/>
  <c r="I67" i="31"/>
  <c r="H85" i="31"/>
  <c r="I85" i="31" s="1"/>
  <c r="I73" i="31"/>
  <c r="H84" i="31"/>
  <c r="I84" i="31" s="1"/>
  <c r="I72" i="31"/>
  <c r="H80" i="31"/>
  <c r="I80" i="31" s="1"/>
  <c r="I68" i="31"/>
  <c r="H69" i="31"/>
  <c r="I57" i="31"/>
  <c r="H87" i="31"/>
  <c r="I87" i="31" s="1"/>
  <c r="I75" i="31"/>
  <c r="H89" i="31"/>
  <c r="I89" i="31" s="1"/>
  <c r="I77" i="31"/>
  <c r="I71" i="31"/>
  <c r="H83" i="31"/>
  <c r="I83" i="31" s="1"/>
  <c r="I70" i="31"/>
  <c r="H82" i="31"/>
  <c r="I82" i="31" s="1"/>
  <c r="I66" i="31"/>
  <c r="H78" i="31"/>
  <c r="I78" i="31" s="1"/>
  <c r="I70" i="30"/>
  <c r="H82" i="30"/>
  <c r="I82" i="30" s="1"/>
  <c r="I67" i="30"/>
  <c r="H79" i="30"/>
  <c r="I79" i="30" s="1"/>
  <c r="I76" i="30"/>
  <c r="H88" i="30"/>
  <c r="I88" i="30" s="1"/>
  <c r="I75" i="30"/>
  <c r="H87" i="30"/>
  <c r="I87" i="30" s="1"/>
  <c r="H89" i="30"/>
  <c r="I89" i="30" s="1"/>
  <c r="I77" i="30"/>
  <c r="H74" i="30"/>
  <c r="I62" i="30"/>
  <c r="H78" i="30"/>
  <c r="I78" i="30" s="1"/>
  <c r="I66" i="30"/>
  <c r="I68" i="30"/>
  <c r="H80" i="30"/>
  <c r="I80" i="30" s="1"/>
  <c r="H81" i="30"/>
  <c r="I81" i="30" s="1"/>
  <c r="I69" i="30"/>
  <c r="H83" i="30"/>
  <c r="I83" i="30" s="1"/>
  <c r="I71" i="30"/>
  <c r="H85" i="30"/>
  <c r="I85" i="30" s="1"/>
  <c r="I73" i="30"/>
  <c r="H84" i="30"/>
  <c r="I84" i="30" s="1"/>
  <c r="I72" i="30"/>
  <c r="H73" i="29"/>
  <c r="I61" i="29"/>
  <c r="H83" i="29"/>
  <c r="I83" i="29" s="1"/>
  <c r="I71" i="29"/>
  <c r="H84" i="29"/>
  <c r="I84" i="29" s="1"/>
  <c r="I72" i="29"/>
  <c r="I67" i="29"/>
  <c r="H79" i="29"/>
  <c r="I79" i="29" s="1"/>
  <c r="I77" i="29"/>
  <c r="H89" i="29"/>
  <c r="I89" i="29" s="1"/>
  <c r="I70" i="29"/>
  <c r="H82" i="29"/>
  <c r="I82" i="29" s="1"/>
  <c r="I66" i="29"/>
  <c r="H78" i="29"/>
  <c r="I78" i="29" s="1"/>
  <c r="I74" i="29"/>
  <c r="H86" i="29"/>
  <c r="I86" i="29" s="1"/>
  <c r="H81" i="29"/>
  <c r="I81" i="29" s="1"/>
  <c r="I69" i="29"/>
  <c r="H80" i="29"/>
  <c r="I80" i="29" s="1"/>
  <c r="I68" i="29"/>
  <c r="I76" i="29"/>
  <c r="H88" i="29"/>
  <c r="I88" i="29" s="1"/>
  <c r="I75" i="29"/>
  <c r="H87" i="29"/>
  <c r="I87" i="29" s="1"/>
  <c r="H80" i="28"/>
  <c r="I80" i="28" s="1"/>
  <c r="I68" i="28"/>
  <c r="H77" i="28"/>
  <c r="I65" i="28"/>
  <c r="H84" i="28"/>
  <c r="I84" i="28" s="1"/>
  <c r="I72" i="28"/>
  <c r="H79" i="28"/>
  <c r="I79" i="28" s="1"/>
  <c r="I67" i="28"/>
  <c r="I70" i="28"/>
  <c r="H82" i="28"/>
  <c r="I82" i="28" s="1"/>
  <c r="I71" i="28"/>
  <c r="H83" i="28"/>
  <c r="I83" i="28" s="1"/>
  <c r="I74" i="28"/>
  <c r="H86" i="28"/>
  <c r="I86" i="28" s="1"/>
  <c r="I73" i="28"/>
  <c r="H85" i="28"/>
  <c r="I85" i="28" s="1"/>
  <c r="H69" i="28"/>
  <c r="I57" i="28"/>
  <c r="H87" i="28"/>
  <c r="I87" i="28" s="1"/>
  <c r="I75" i="28"/>
  <c r="H88" i="28"/>
  <c r="I88" i="28" s="1"/>
  <c r="I76" i="28"/>
  <c r="D9" i="27"/>
  <c r="C9" i="27"/>
  <c r="B10" i="27"/>
  <c r="F10" i="27" s="1"/>
  <c r="B10" i="12"/>
  <c r="B8" i="1"/>
  <c r="C7" i="1"/>
  <c r="D7" i="1"/>
  <c r="D6" i="1"/>
  <c r="C6" i="1"/>
  <c r="B7" i="2"/>
  <c r="F9" i="29" l="1"/>
  <c r="B10" i="29"/>
  <c r="D9" i="29"/>
  <c r="C9" i="29"/>
  <c r="F9" i="28"/>
  <c r="C9" i="28"/>
  <c r="B10" i="28"/>
  <c r="D9" i="28"/>
  <c r="F9" i="31"/>
  <c r="B10" i="31"/>
  <c r="D9" i="31"/>
  <c r="C9" i="31"/>
  <c r="F9" i="44"/>
  <c r="D9" i="44"/>
  <c r="C9" i="44"/>
  <c r="B10" i="44"/>
  <c r="F9" i="26"/>
  <c r="D9" i="26"/>
  <c r="C9" i="26"/>
  <c r="B10" i="26"/>
  <c r="F9" i="30"/>
  <c r="D9" i="30"/>
  <c r="C9" i="30"/>
  <c r="B10" i="30"/>
  <c r="H89" i="27"/>
  <c r="I89" i="27" s="1"/>
  <c r="I77" i="27"/>
  <c r="H81" i="27"/>
  <c r="I81" i="27" s="1"/>
  <c r="I69" i="27"/>
  <c r="H85" i="27"/>
  <c r="I85" i="27" s="1"/>
  <c r="I73" i="27"/>
  <c r="I70" i="27"/>
  <c r="H82" i="27"/>
  <c r="I82" i="27" s="1"/>
  <c r="H81" i="26"/>
  <c r="I81" i="26" s="1"/>
  <c r="I69" i="26"/>
  <c r="I73" i="26"/>
  <c r="H85" i="26"/>
  <c r="I85" i="26" s="1"/>
  <c r="H89" i="26"/>
  <c r="I89" i="26" s="1"/>
  <c r="I77" i="26"/>
  <c r="I69" i="31"/>
  <c r="H81" i="31"/>
  <c r="I81" i="31" s="1"/>
  <c r="I74" i="30"/>
  <c r="H86" i="30"/>
  <c r="I86" i="30" s="1"/>
  <c r="I73" i="29"/>
  <c r="H85" i="29"/>
  <c r="I85" i="29" s="1"/>
  <c r="I77" i="28"/>
  <c r="H89" i="28"/>
  <c r="I89" i="28" s="1"/>
  <c r="H81" i="28"/>
  <c r="I81" i="28" s="1"/>
  <c r="I69" i="28"/>
  <c r="B11" i="27"/>
  <c r="F11" i="27" s="1"/>
  <c r="D10" i="27"/>
  <c r="C10" i="27"/>
  <c r="C7" i="2"/>
  <c r="D7" i="2"/>
  <c r="F7" i="2"/>
  <c r="B9" i="1"/>
  <c r="D8" i="1"/>
  <c r="C8" i="1"/>
  <c r="B8" i="2"/>
  <c r="F10" i="30" l="1"/>
  <c r="D10" i="30"/>
  <c r="B11" i="30"/>
  <c r="C10" i="30"/>
  <c r="F10" i="26"/>
  <c r="B11" i="26"/>
  <c r="C10" i="26"/>
  <c r="D10" i="26"/>
  <c r="F10" i="31"/>
  <c r="B11" i="31"/>
  <c r="D10" i="31"/>
  <c r="C10" i="31"/>
  <c r="F10" i="29"/>
  <c r="D10" i="29"/>
  <c r="C10" i="29"/>
  <c r="B11" i="29"/>
  <c r="F10" i="44"/>
  <c r="B11" i="44"/>
  <c r="D10" i="44"/>
  <c r="C10" i="44"/>
  <c r="F10" i="28"/>
  <c r="B11" i="28"/>
  <c r="D10" i="28"/>
  <c r="C10" i="28"/>
  <c r="C11" i="27"/>
  <c r="B12" i="27"/>
  <c r="F12" i="27" s="1"/>
  <c r="D11" i="27"/>
  <c r="C8" i="2"/>
  <c r="D8" i="2"/>
  <c r="F8" i="2"/>
  <c r="D9" i="1"/>
  <c r="C9" i="1"/>
  <c r="B10" i="1"/>
  <c r="B9" i="2"/>
  <c r="F11" i="28" l="1"/>
  <c r="D11" i="28"/>
  <c r="B12" i="28"/>
  <c r="C11" i="28"/>
  <c r="F11" i="26"/>
  <c r="D11" i="26"/>
  <c r="B12" i="26"/>
  <c r="C11" i="26"/>
  <c r="F11" i="29"/>
  <c r="C11" i="29"/>
  <c r="D11" i="29"/>
  <c r="B12" i="29"/>
  <c r="F11" i="30"/>
  <c r="C11" i="30"/>
  <c r="D11" i="30"/>
  <c r="B12" i="30"/>
  <c r="F11" i="44"/>
  <c r="C11" i="44"/>
  <c r="B12" i="44"/>
  <c r="D11" i="44"/>
  <c r="F11" i="31"/>
  <c r="D11" i="31"/>
  <c r="C11" i="31"/>
  <c r="B12" i="31"/>
  <c r="D12" i="27"/>
  <c r="C12" i="27"/>
  <c r="B13" i="27"/>
  <c r="F13" i="27" s="1"/>
  <c r="C9" i="2"/>
  <c r="D9" i="2"/>
  <c r="F9" i="2"/>
  <c r="C10" i="1"/>
  <c r="D10" i="1"/>
  <c r="B11" i="1"/>
  <c r="B10" i="2"/>
  <c r="F12" i="30" l="1"/>
  <c r="D12" i="30"/>
  <c r="C12" i="30"/>
  <c r="B13" i="30"/>
  <c r="F12" i="29"/>
  <c r="C12" i="29"/>
  <c r="B13" i="29"/>
  <c r="D12" i="29"/>
  <c r="F12" i="26"/>
  <c r="B13" i="26"/>
  <c r="D12" i="26"/>
  <c r="C12" i="26"/>
  <c r="F12" i="28"/>
  <c r="D12" i="28"/>
  <c r="C12" i="28"/>
  <c r="B13" i="28"/>
  <c r="F12" i="31"/>
  <c r="C12" i="31"/>
  <c r="B13" i="31"/>
  <c r="D12" i="31"/>
  <c r="F12" i="44"/>
  <c r="D12" i="44"/>
  <c r="C12" i="44"/>
  <c r="B13" i="44"/>
  <c r="D13" i="27"/>
  <c r="C13" i="27"/>
  <c r="B14" i="27"/>
  <c r="F14" i="27" s="1"/>
  <c r="D10" i="2"/>
  <c r="C10" i="2"/>
  <c r="F10" i="2"/>
  <c r="D11" i="1"/>
  <c r="C11" i="1"/>
  <c r="B12" i="1"/>
  <c r="B11" i="2"/>
  <c r="F13" i="29" l="1"/>
  <c r="B14" i="29"/>
  <c r="D13" i="29"/>
  <c r="C13" i="29"/>
  <c r="F13" i="30"/>
  <c r="B14" i="30"/>
  <c r="D13" i="30"/>
  <c r="C13" i="30"/>
  <c r="F13" i="28"/>
  <c r="B14" i="28"/>
  <c r="D13" i="28"/>
  <c r="C13" i="28"/>
  <c r="F13" i="31"/>
  <c r="C13" i="31"/>
  <c r="B14" i="31"/>
  <c r="D13" i="31"/>
  <c r="F13" i="44"/>
  <c r="D13" i="44"/>
  <c r="C13" i="44"/>
  <c r="B14" i="44"/>
  <c r="F13" i="26"/>
  <c r="B14" i="26"/>
  <c r="D13" i="26"/>
  <c r="C13" i="26"/>
  <c r="B15" i="27"/>
  <c r="F15" i="27" s="1"/>
  <c r="D14" i="27"/>
  <c r="C14" i="27"/>
  <c r="C11" i="2"/>
  <c r="D11" i="2"/>
  <c r="F11" i="2"/>
  <c r="D12" i="1"/>
  <c r="C12" i="1"/>
  <c r="B13" i="1"/>
  <c r="B12" i="2"/>
  <c r="F14" i="26" l="1"/>
  <c r="C14" i="26"/>
  <c r="B15" i="26"/>
  <c r="D14" i="26"/>
  <c r="F14" i="30"/>
  <c r="B15" i="30"/>
  <c r="D14" i="30"/>
  <c r="C14" i="30"/>
  <c r="F14" i="44"/>
  <c r="B15" i="44"/>
  <c r="D14" i="44"/>
  <c r="C14" i="44"/>
  <c r="F14" i="31"/>
  <c r="D14" i="31"/>
  <c r="C14" i="31"/>
  <c r="B15" i="31"/>
  <c r="F14" i="28"/>
  <c r="B15" i="28"/>
  <c r="D14" i="28"/>
  <c r="C14" i="28"/>
  <c r="F14" i="29"/>
  <c r="B15" i="29"/>
  <c r="D14" i="29"/>
  <c r="C14" i="29"/>
  <c r="C15" i="27"/>
  <c r="B16" i="27"/>
  <c r="F16" i="27" s="1"/>
  <c r="D15" i="27"/>
  <c r="C12" i="2"/>
  <c r="D12" i="2"/>
  <c r="F12" i="2"/>
  <c r="C13" i="1"/>
  <c r="D13" i="1"/>
  <c r="B14" i="1"/>
  <c r="B13" i="2"/>
  <c r="F15" i="30" l="1"/>
  <c r="C15" i="30"/>
  <c r="B16" i="30"/>
  <c r="D15" i="30"/>
  <c r="F15" i="26"/>
  <c r="D15" i="26"/>
  <c r="B16" i="26"/>
  <c r="C15" i="26"/>
  <c r="F15" i="29"/>
  <c r="B16" i="29"/>
  <c r="D15" i="29"/>
  <c r="C15" i="29"/>
  <c r="F15" i="44"/>
  <c r="C15" i="44"/>
  <c r="B16" i="44"/>
  <c r="D15" i="44"/>
  <c r="F15" i="31"/>
  <c r="B16" i="31"/>
  <c r="D15" i="31"/>
  <c r="C15" i="31"/>
  <c r="F15" i="28"/>
  <c r="D15" i="28"/>
  <c r="B16" i="28"/>
  <c r="C15" i="28"/>
  <c r="D16" i="27"/>
  <c r="C16" i="27"/>
  <c r="B17" i="27"/>
  <c r="F17" i="27" s="1"/>
  <c r="D13" i="2"/>
  <c r="C13" i="2"/>
  <c r="F13" i="2"/>
  <c r="D14" i="1"/>
  <c r="C14" i="1"/>
  <c r="B15" i="1"/>
  <c r="B14" i="2"/>
  <c r="F16" i="26" l="1"/>
  <c r="B17" i="26"/>
  <c r="C16" i="26"/>
  <c r="D16" i="26"/>
  <c r="F16" i="44"/>
  <c r="B17" i="44"/>
  <c r="D16" i="44"/>
  <c r="C16" i="44"/>
  <c r="F16" i="30"/>
  <c r="D16" i="30"/>
  <c r="C16" i="30"/>
  <c r="B17" i="30"/>
  <c r="F16" i="28"/>
  <c r="D16" i="28"/>
  <c r="C16" i="28"/>
  <c r="B17" i="28"/>
  <c r="F16" i="31"/>
  <c r="C16" i="31"/>
  <c r="B17" i="31"/>
  <c r="D16" i="31"/>
  <c r="F16" i="29"/>
  <c r="B17" i="29"/>
  <c r="D16" i="29"/>
  <c r="C16" i="29"/>
  <c r="D17" i="27"/>
  <c r="C17" i="27"/>
  <c r="B18" i="27"/>
  <c r="F18" i="27" s="1"/>
  <c r="D14" i="2"/>
  <c r="C14" i="2"/>
  <c r="F14" i="2"/>
  <c r="D15" i="1"/>
  <c r="C15" i="1"/>
  <c r="B16" i="1"/>
  <c r="B15" i="2"/>
  <c r="F17" i="44" l="1"/>
  <c r="D17" i="44"/>
  <c r="C17" i="44"/>
  <c r="B18" i="44"/>
  <c r="F17" i="30"/>
  <c r="D17" i="30"/>
  <c r="C17" i="30"/>
  <c r="B18" i="30"/>
  <c r="F17" i="31"/>
  <c r="B18" i="31"/>
  <c r="C17" i="31"/>
  <c r="D17" i="31"/>
  <c r="F17" i="26"/>
  <c r="B18" i="26"/>
  <c r="D17" i="26"/>
  <c r="C17" i="26"/>
  <c r="F17" i="28"/>
  <c r="D17" i="28"/>
  <c r="C17" i="28"/>
  <c r="B18" i="28"/>
  <c r="F17" i="29"/>
  <c r="D17" i="29"/>
  <c r="B18" i="29"/>
  <c r="C17" i="29"/>
  <c r="B19" i="27"/>
  <c r="F19" i="27" s="1"/>
  <c r="D18" i="27"/>
  <c r="C18" i="27"/>
  <c r="C15" i="2"/>
  <c r="D15" i="2"/>
  <c r="F15" i="2"/>
  <c r="C16" i="1"/>
  <c r="D16" i="1"/>
  <c r="B17" i="1"/>
  <c r="B16" i="2"/>
  <c r="F18" i="26" l="1"/>
  <c r="D18" i="26"/>
  <c r="C18" i="26"/>
  <c r="B19" i="26"/>
  <c r="F18" i="30"/>
  <c r="D18" i="30"/>
  <c r="B19" i="30"/>
  <c r="C18" i="30"/>
  <c r="F18" i="28"/>
  <c r="B19" i="28"/>
  <c r="D18" i="28"/>
  <c r="C18" i="28"/>
  <c r="F18" i="44"/>
  <c r="D18" i="44"/>
  <c r="B19" i="44"/>
  <c r="C18" i="44"/>
  <c r="F18" i="29"/>
  <c r="C18" i="29"/>
  <c r="B19" i="29"/>
  <c r="D18" i="29"/>
  <c r="F18" i="31"/>
  <c r="D18" i="31"/>
  <c r="C18" i="31"/>
  <c r="B19" i="31"/>
  <c r="C19" i="27"/>
  <c r="B20" i="27"/>
  <c r="F20" i="27" s="1"/>
  <c r="D19" i="27"/>
  <c r="C16" i="2"/>
  <c r="D16" i="2"/>
  <c r="F16" i="2"/>
  <c r="D17" i="1"/>
  <c r="C17" i="1"/>
  <c r="B18" i="1"/>
  <c r="B17" i="2"/>
  <c r="F19" i="26" l="1"/>
  <c r="D19" i="26"/>
  <c r="C19" i="26"/>
  <c r="B20" i="26"/>
  <c r="F19" i="31"/>
  <c r="D19" i="31"/>
  <c r="C19" i="31"/>
  <c r="B20" i="31"/>
  <c r="F19" i="44"/>
  <c r="D19" i="44"/>
  <c r="C19" i="44"/>
  <c r="B20" i="44"/>
  <c r="F19" i="29"/>
  <c r="D19" i="29"/>
  <c r="B20" i="29"/>
  <c r="C19" i="29"/>
  <c r="F19" i="30"/>
  <c r="C19" i="30"/>
  <c r="B20" i="30"/>
  <c r="D19" i="30"/>
  <c r="F19" i="28"/>
  <c r="B20" i="28"/>
  <c r="D19" i="28"/>
  <c r="C19" i="28"/>
  <c r="D20" i="27"/>
  <c r="C20" i="27"/>
  <c r="B21" i="27"/>
  <c r="F21" i="27" s="1"/>
  <c r="D17" i="2"/>
  <c r="C17" i="2"/>
  <c r="F17" i="2"/>
  <c r="D18" i="1"/>
  <c r="C18" i="1"/>
  <c r="B19" i="1"/>
  <c r="B18" i="2"/>
  <c r="F20" i="28" l="1"/>
  <c r="D20" i="28"/>
  <c r="C20" i="28"/>
  <c r="B21" i="28"/>
  <c r="F20" i="29"/>
  <c r="C20" i="29"/>
  <c r="B21" i="29"/>
  <c r="D20" i="29"/>
  <c r="F20" i="44"/>
  <c r="D20" i="44"/>
  <c r="B21" i="44"/>
  <c r="C20" i="44"/>
  <c r="F20" i="26"/>
  <c r="B21" i="26"/>
  <c r="C20" i="26"/>
  <c r="D20" i="26"/>
  <c r="F20" i="30"/>
  <c r="D20" i="30"/>
  <c r="C20" i="30"/>
  <c r="B21" i="30"/>
  <c r="F20" i="31"/>
  <c r="C20" i="31"/>
  <c r="B21" i="31"/>
  <c r="D20" i="31"/>
  <c r="D21" i="27"/>
  <c r="C21" i="27"/>
  <c r="B22" i="27"/>
  <c r="F22" i="27" s="1"/>
  <c r="D18" i="2"/>
  <c r="C18" i="2"/>
  <c r="F18" i="2"/>
  <c r="C19" i="1"/>
  <c r="D19" i="1"/>
  <c r="B20" i="1"/>
  <c r="B19" i="2"/>
  <c r="F21" i="26" l="1"/>
  <c r="B22" i="26"/>
  <c r="D21" i="26"/>
  <c r="C21" i="26"/>
  <c r="F21" i="30"/>
  <c r="C21" i="30"/>
  <c r="D21" i="30"/>
  <c r="B22" i="30"/>
  <c r="F21" i="28"/>
  <c r="D21" i="28"/>
  <c r="B22" i="28"/>
  <c r="C21" i="28"/>
  <c r="F21" i="44"/>
  <c r="D21" i="44"/>
  <c r="C21" i="44"/>
  <c r="B22" i="44"/>
  <c r="F21" i="31"/>
  <c r="D21" i="31"/>
  <c r="C21" i="31"/>
  <c r="B22" i="31"/>
  <c r="F21" i="29"/>
  <c r="D21" i="29"/>
  <c r="C21" i="29"/>
  <c r="B22" i="29"/>
  <c r="B23" i="27"/>
  <c r="F23" i="27" s="1"/>
  <c r="C22" i="27"/>
  <c r="D22" i="27"/>
  <c r="C19" i="2"/>
  <c r="D19" i="2"/>
  <c r="F19" i="2"/>
  <c r="C20" i="1"/>
  <c r="D20" i="1"/>
  <c r="B21" i="1"/>
  <c r="B20" i="2"/>
  <c r="F22" i="44" l="1"/>
  <c r="D22" i="44"/>
  <c r="B23" i="44"/>
  <c r="C22" i="44"/>
  <c r="F22" i="30"/>
  <c r="D22" i="30"/>
  <c r="B23" i="30"/>
  <c r="C22" i="30"/>
  <c r="F22" i="31"/>
  <c r="D22" i="31"/>
  <c r="C22" i="31"/>
  <c r="B23" i="31"/>
  <c r="F22" i="29"/>
  <c r="D22" i="29"/>
  <c r="B23" i="29"/>
  <c r="C22" i="29"/>
  <c r="F22" i="28"/>
  <c r="B23" i="28"/>
  <c r="C22" i="28"/>
  <c r="D22" i="28"/>
  <c r="F22" i="26"/>
  <c r="D22" i="26"/>
  <c r="C22" i="26"/>
  <c r="B23" i="26"/>
  <c r="C23" i="27"/>
  <c r="B24" i="27"/>
  <c r="F24" i="27" s="1"/>
  <c r="D23" i="27"/>
  <c r="C20" i="2"/>
  <c r="D20" i="2"/>
  <c r="F20" i="2"/>
  <c r="C21" i="1"/>
  <c r="D21" i="1"/>
  <c r="B22" i="1"/>
  <c r="B21" i="2"/>
  <c r="F23" i="26" l="1"/>
  <c r="D23" i="26"/>
  <c r="C23" i="26"/>
  <c r="B24" i="26"/>
  <c r="F23" i="30"/>
  <c r="C23" i="30"/>
  <c r="B24" i="30"/>
  <c r="D23" i="30"/>
  <c r="F23" i="31"/>
  <c r="D23" i="31"/>
  <c r="B24" i="31"/>
  <c r="C23" i="31"/>
  <c r="F23" i="44"/>
  <c r="B24" i="44"/>
  <c r="D23" i="44"/>
  <c r="C23" i="44"/>
  <c r="F23" i="29"/>
  <c r="B24" i="29"/>
  <c r="C23" i="29"/>
  <c r="D23" i="29"/>
  <c r="F23" i="28"/>
  <c r="B24" i="28"/>
  <c r="C23" i="28"/>
  <c r="D23" i="28"/>
  <c r="D24" i="27"/>
  <c r="C24" i="27"/>
  <c r="B25" i="27"/>
  <c r="F25" i="27" s="1"/>
  <c r="D21" i="2"/>
  <c r="C21" i="2"/>
  <c r="F21" i="2"/>
  <c r="D22" i="1"/>
  <c r="C22" i="1"/>
  <c r="B23" i="1"/>
  <c r="B22" i="2"/>
  <c r="F24" i="28" l="1"/>
  <c r="D24" i="28"/>
  <c r="C24" i="28"/>
  <c r="B25" i="28"/>
  <c r="F24" i="44"/>
  <c r="D24" i="44"/>
  <c r="B25" i="44"/>
  <c r="C24" i="44"/>
  <c r="F24" i="26"/>
  <c r="B25" i="26"/>
  <c r="C24" i="26"/>
  <c r="D24" i="26"/>
  <c r="F24" i="31"/>
  <c r="C24" i="31"/>
  <c r="B25" i="31"/>
  <c r="D24" i="31"/>
  <c r="F24" i="30"/>
  <c r="D24" i="30"/>
  <c r="B25" i="30"/>
  <c r="C24" i="30"/>
  <c r="F24" i="29"/>
  <c r="C24" i="29"/>
  <c r="D24" i="29"/>
  <c r="B25" i="29"/>
  <c r="D25" i="27"/>
  <c r="C25" i="27"/>
  <c r="B26" i="27"/>
  <c r="F26" i="27" s="1"/>
  <c r="D22" i="2"/>
  <c r="C22" i="2"/>
  <c r="F22" i="2"/>
  <c r="C23" i="1"/>
  <c r="D23" i="1"/>
  <c r="B24" i="1"/>
  <c r="B23" i="2"/>
  <c r="F25" i="44" l="1"/>
  <c r="C25" i="44"/>
  <c r="D25" i="44"/>
  <c r="B26" i="44"/>
  <c r="F25" i="28"/>
  <c r="B26" i="28"/>
  <c r="D25" i="28"/>
  <c r="C25" i="28"/>
  <c r="F25" i="31"/>
  <c r="C25" i="31"/>
  <c r="B26" i="31"/>
  <c r="D25" i="31"/>
  <c r="F25" i="30"/>
  <c r="D25" i="30"/>
  <c r="B26" i="30"/>
  <c r="C25" i="30"/>
  <c r="F25" i="29"/>
  <c r="B26" i="29"/>
  <c r="C25" i="29"/>
  <c r="D25" i="29"/>
  <c r="F25" i="26"/>
  <c r="B26" i="26"/>
  <c r="C25" i="26"/>
  <c r="D25" i="26"/>
  <c r="B27" i="27"/>
  <c r="F27" i="27" s="1"/>
  <c r="D26" i="27"/>
  <c r="C26" i="27"/>
  <c r="C23" i="2"/>
  <c r="D23" i="2"/>
  <c r="F23" i="2"/>
  <c r="D24" i="1"/>
  <c r="C24" i="1"/>
  <c r="B25" i="1"/>
  <c r="B24" i="2"/>
  <c r="F26" i="26" l="1"/>
  <c r="D26" i="26"/>
  <c r="B27" i="26"/>
  <c r="C26" i="26"/>
  <c r="F26" i="28"/>
  <c r="B27" i="28"/>
  <c r="D26" i="28"/>
  <c r="C26" i="28"/>
  <c r="F26" i="44"/>
  <c r="B27" i="44"/>
  <c r="D26" i="44"/>
  <c r="C26" i="44"/>
  <c r="F26" i="30"/>
  <c r="C26" i="30"/>
  <c r="B27" i="30"/>
  <c r="D26" i="30"/>
  <c r="F26" i="31"/>
  <c r="D26" i="31"/>
  <c r="B27" i="31"/>
  <c r="C26" i="31"/>
  <c r="F26" i="29"/>
  <c r="D26" i="29"/>
  <c r="C26" i="29"/>
  <c r="B27" i="29"/>
  <c r="C27" i="27"/>
  <c r="B28" i="27"/>
  <c r="F28" i="27" s="1"/>
  <c r="D27" i="27"/>
  <c r="C24" i="2"/>
  <c r="D24" i="2"/>
  <c r="F24" i="2"/>
  <c r="D25" i="1"/>
  <c r="C25" i="1"/>
  <c r="B26" i="1"/>
  <c r="B25" i="2"/>
  <c r="F27" i="28" l="1"/>
  <c r="B28" i="28"/>
  <c r="D27" i="28"/>
  <c r="C27" i="28"/>
  <c r="F27" i="30"/>
  <c r="D27" i="30"/>
  <c r="C27" i="30"/>
  <c r="B28" i="30"/>
  <c r="F27" i="31"/>
  <c r="B28" i="31"/>
  <c r="C27" i="31"/>
  <c r="D27" i="31"/>
  <c r="F27" i="26"/>
  <c r="D27" i="26"/>
  <c r="B28" i="26"/>
  <c r="C27" i="26"/>
  <c r="F27" i="44"/>
  <c r="C27" i="44"/>
  <c r="D27" i="44"/>
  <c r="B28" i="44"/>
  <c r="F27" i="29"/>
  <c r="D27" i="29"/>
  <c r="C27" i="29"/>
  <c r="B28" i="29"/>
  <c r="B29" i="27"/>
  <c r="F29" i="27" s="1"/>
  <c r="D28" i="27"/>
  <c r="C28" i="27"/>
  <c r="D25" i="2"/>
  <c r="C25" i="2"/>
  <c r="F25" i="2"/>
  <c r="C26" i="1"/>
  <c r="D26" i="1"/>
  <c r="B27" i="1"/>
  <c r="B26" i="2"/>
  <c r="F28" i="26" l="1"/>
  <c r="B29" i="26"/>
  <c r="C28" i="26"/>
  <c r="D28" i="26"/>
  <c r="F28" i="30"/>
  <c r="D28" i="30"/>
  <c r="C28" i="30"/>
  <c r="B29" i="30"/>
  <c r="F28" i="44"/>
  <c r="C28" i="44"/>
  <c r="D28" i="44"/>
  <c r="B29" i="44"/>
  <c r="F28" i="29"/>
  <c r="B29" i="29"/>
  <c r="D28" i="29"/>
  <c r="C28" i="29"/>
  <c r="F28" i="31"/>
  <c r="C28" i="31"/>
  <c r="B29" i="31"/>
  <c r="D28" i="31"/>
  <c r="F28" i="28"/>
  <c r="D28" i="28"/>
  <c r="C28" i="28"/>
  <c r="B29" i="28"/>
  <c r="D29" i="27"/>
  <c r="C29" i="27"/>
  <c r="B30" i="27"/>
  <c r="F30" i="27" s="1"/>
  <c r="D26" i="2"/>
  <c r="C26" i="2"/>
  <c r="F26" i="2"/>
  <c r="D27" i="1"/>
  <c r="C27" i="1"/>
  <c r="B28" i="1"/>
  <c r="B27" i="2"/>
  <c r="F29" i="29" l="1"/>
  <c r="C29" i="29"/>
  <c r="D29" i="29"/>
  <c r="B30" i="29"/>
  <c r="F29" i="30"/>
  <c r="B30" i="30"/>
  <c r="D29" i="30"/>
  <c r="C29" i="30"/>
  <c r="F29" i="44"/>
  <c r="C29" i="44"/>
  <c r="D29" i="44"/>
  <c r="B30" i="44"/>
  <c r="F29" i="31"/>
  <c r="B30" i="31"/>
  <c r="C29" i="31"/>
  <c r="D29" i="31"/>
  <c r="F29" i="28"/>
  <c r="D29" i="28"/>
  <c r="C29" i="28"/>
  <c r="B30" i="28"/>
  <c r="F29" i="26"/>
  <c r="B30" i="26"/>
  <c r="C29" i="26"/>
  <c r="D29" i="26"/>
  <c r="B31" i="27"/>
  <c r="F31" i="27" s="1"/>
  <c r="D30" i="27"/>
  <c r="C30" i="27"/>
  <c r="C27" i="2"/>
  <c r="D27" i="2"/>
  <c r="F27" i="2"/>
  <c r="C28" i="1"/>
  <c r="D28" i="1"/>
  <c r="B29" i="1"/>
  <c r="B28" i="2"/>
  <c r="F30" i="26" l="1"/>
  <c r="C30" i="26"/>
  <c r="B31" i="26"/>
  <c r="D30" i="26"/>
  <c r="F30" i="31"/>
  <c r="D30" i="31"/>
  <c r="B31" i="31"/>
  <c r="C30" i="31"/>
  <c r="F30" i="30"/>
  <c r="B31" i="30"/>
  <c r="C30" i="30"/>
  <c r="D30" i="30"/>
  <c r="F30" i="29"/>
  <c r="C30" i="29"/>
  <c r="D30" i="29"/>
  <c r="B31" i="29"/>
  <c r="F30" i="28"/>
  <c r="B31" i="28"/>
  <c r="D30" i="28"/>
  <c r="C30" i="28"/>
  <c r="F30" i="44"/>
  <c r="B31" i="44"/>
  <c r="D30" i="44"/>
  <c r="C30" i="44"/>
  <c r="C31" i="27"/>
  <c r="B32" i="27"/>
  <c r="F32" i="27" s="1"/>
  <c r="D31" i="27"/>
  <c r="C28" i="2"/>
  <c r="D28" i="2"/>
  <c r="F28" i="2"/>
  <c r="C29" i="1"/>
  <c r="D29" i="1"/>
  <c r="B30" i="1"/>
  <c r="B29" i="2"/>
  <c r="F31" i="29" l="1"/>
  <c r="D31" i="29"/>
  <c r="B32" i="29"/>
  <c r="C31" i="29"/>
  <c r="F31" i="44"/>
  <c r="D31" i="44"/>
  <c r="B32" i="44"/>
  <c r="C31" i="44"/>
  <c r="F31" i="26"/>
  <c r="D31" i="26"/>
  <c r="C31" i="26"/>
  <c r="B32" i="26"/>
  <c r="F31" i="31"/>
  <c r="D31" i="31"/>
  <c r="C31" i="31"/>
  <c r="B32" i="31"/>
  <c r="F31" i="28"/>
  <c r="B32" i="28"/>
  <c r="C31" i="28"/>
  <c r="D31" i="28"/>
  <c r="F31" i="30"/>
  <c r="B32" i="30"/>
  <c r="D31" i="30"/>
  <c r="C31" i="30"/>
  <c r="D32" i="27"/>
  <c r="C32" i="27"/>
  <c r="B33" i="27"/>
  <c r="F33" i="27" s="1"/>
  <c r="C29" i="2"/>
  <c r="D29" i="2"/>
  <c r="F29" i="2"/>
  <c r="C30" i="1"/>
  <c r="D30" i="1"/>
  <c r="B31" i="1"/>
  <c r="B30" i="2"/>
  <c r="F32" i="30" l="1"/>
  <c r="D32" i="30"/>
  <c r="C32" i="30"/>
  <c r="B33" i="30"/>
  <c r="F32" i="44"/>
  <c r="D32" i="44"/>
  <c r="C32" i="44"/>
  <c r="B33" i="44"/>
  <c r="F32" i="26"/>
  <c r="B33" i="26"/>
  <c r="C32" i="26"/>
  <c r="D32" i="26"/>
  <c r="F32" i="31"/>
  <c r="C32" i="31"/>
  <c r="B33" i="31"/>
  <c r="D32" i="31"/>
  <c r="F32" i="29"/>
  <c r="C32" i="29"/>
  <c r="B33" i="29"/>
  <c r="D32" i="29"/>
  <c r="F32" i="28"/>
  <c r="D32" i="28"/>
  <c r="C32" i="28"/>
  <c r="B33" i="28"/>
  <c r="D33" i="27"/>
  <c r="C33" i="27"/>
  <c r="B34" i="27"/>
  <c r="F34" i="27" s="1"/>
  <c r="D30" i="2"/>
  <c r="C30" i="2"/>
  <c r="F30" i="2"/>
  <c r="C31" i="1"/>
  <c r="D31" i="1"/>
  <c r="B32" i="1"/>
  <c r="B31" i="2"/>
  <c r="F33" i="28" l="1"/>
  <c r="D33" i="28"/>
  <c r="B34" i="28"/>
  <c r="C33" i="28"/>
  <c r="F33" i="44"/>
  <c r="C33" i="44"/>
  <c r="D33" i="44"/>
  <c r="B34" i="44"/>
  <c r="F33" i="30"/>
  <c r="D33" i="30"/>
  <c r="B34" i="30"/>
  <c r="C33" i="30"/>
  <c r="F33" i="31"/>
  <c r="C33" i="31"/>
  <c r="B34" i="31"/>
  <c r="D33" i="31"/>
  <c r="F33" i="29"/>
  <c r="D33" i="29"/>
  <c r="B34" i="29"/>
  <c r="C33" i="29"/>
  <c r="F33" i="26"/>
  <c r="B34" i="26"/>
  <c r="C33" i="26"/>
  <c r="D33" i="26"/>
  <c r="B35" i="27"/>
  <c r="F35" i="27" s="1"/>
  <c r="D34" i="27"/>
  <c r="C34" i="27"/>
  <c r="C31" i="2"/>
  <c r="D31" i="2"/>
  <c r="F31" i="2"/>
  <c r="D32" i="1"/>
  <c r="C32" i="1"/>
  <c r="B33" i="1"/>
  <c r="B32" i="2"/>
  <c r="F34" i="26" l="1"/>
  <c r="B35" i="26"/>
  <c r="C34" i="26"/>
  <c r="D34" i="26"/>
  <c r="F34" i="44"/>
  <c r="B35" i="44"/>
  <c r="D34" i="44"/>
  <c r="C34" i="44"/>
  <c r="F34" i="29"/>
  <c r="B35" i="29"/>
  <c r="D34" i="29"/>
  <c r="C34" i="29"/>
  <c r="F34" i="30"/>
  <c r="D34" i="30"/>
  <c r="C34" i="30"/>
  <c r="B35" i="30"/>
  <c r="F34" i="28"/>
  <c r="D34" i="28"/>
  <c r="B35" i="28"/>
  <c r="C34" i="28"/>
  <c r="F34" i="31"/>
  <c r="C34" i="31"/>
  <c r="B35" i="31"/>
  <c r="D34" i="31"/>
  <c r="C35" i="27"/>
  <c r="B36" i="27"/>
  <c r="F36" i="27" s="1"/>
  <c r="D35" i="27"/>
  <c r="C32" i="2"/>
  <c r="D32" i="2"/>
  <c r="F32" i="2"/>
  <c r="D33" i="1"/>
  <c r="C33" i="1"/>
  <c r="B34" i="1"/>
  <c r="B33" i="2"/>
  <c r="F35" i="44" l="1"/>
  <c r="D35" i="44"/>
  <c r="B36" i="44"/>
  <c r="C35" i="44"/>
  <c r="F35" i="28"/>
  <c r="D35" i="28"/>
  <c r="B36" i="28"/>
  <c r="C35" i="28"/>
  <c r="F35" i="31"/>
  <c r="B36" i="31"/>
  <c r="C35" i="31"/>
  <c r="D35" i="31"/>
  <c r="F35" i="29"/>
  <c r="D35" i="29"/>
  <c r="C35" i="29"/>
  <c r="B36" i="29"/>
  <c r="F35" i="26"/>
  <c r="D35" i="26"/>
  <c r="C35" i="26"/>
  <c r="B36" i="26"/>
  <c r="F35" i="30"/>
  <c r="B36" i="30"/>
  <c r="C35" i="30"/>
  <c r="D35" i="30"/>
  <c r="D36" i="27"/>
  <c r="C36" i="27"/>
  <c r="B37" i="27"/>
  <c r="F37" i="27" s="1"/>
  <c r="D33" i="2"/>
  <c r="C33" i="2"/>
  <c r="F33" i="2"/>
  <c r="D34" i="1"/>
  <c r="C34" i="1"/>
  <c r="B35" i="1"/>
  <c r="B34" i="2"/>
  <c r="F36" i="29" l="1"/>
  <c r="D36" i="29"/>
  <c r="C36" i="29"/>
  <c r="B37" i="29"/>
  <c r="F36" i="30"/>
  <c r="D36" i="30"/>
  <c r="B37" i="30"/>
  <c r="C36" i="30"/>
  <c r="F36" i="26"/>
  <c r="C36" i="26"/>
  <c r="D36" i="26"/>
  <c r="B37" i="26"/>
  <c r="F36" i="44"/>
  <c r="D36" i="44"/>
  <c r="B37" i="44"/>
  <c r="C36" i="44"/>
  <c r="F36" i="31"/>
  <c r="B37" i="31"/>
  <c r="D36" i="31"/>
  <c r="C36" i="31"/>
  <c r="F36" i="28"/>
  <c r="B37" i="28"/>
  <c r="D36" i="28"/>
  <c r="C36" i="28"/>
  <c r="D37" i="27"/>
  <c r="C37" i="27"/>
  <c r="B38" i="27"/>
  <c r="F38" i="27" s="1"/>
  <c r="D34" i="2"/>
  <c r="C34" i="2"/>
  <c r="F34" i="2"/>
  <c r="D35" i="1"/>
  <c r="C35" i="1"/>
  <c r="B36" i="1"/>
  <c r="B35" i="2"/>
  <c r="F37" i="44" l="1"/>
  <c r="D37" i="44"/>
  <c r="B38" i="44"/>
  <c r="C37" i="44"/>
  <c r="F37" i="28"/>
  <c r="D37" i="28"/>
  <c r="C37" i="28"/>
  <c r="B38" i="28"/>
  <c r="F37" i="26"/>
  <c r="B38" i="26"/>
  <c r="D37" i="26"/>
  <c r="C37" i="26"/>
  <c r="F37" i="29"/>
  <c r="D37" i="29"/>
  <c r="C37" i="29"/>
  <c r="B38" i="29"/>
  <c r="F37" i="30"/>
  <c r="C37" i="30"/>
  <c r="B38" i="30"/>
  <c r="D37" i="30"/>
  <c r="F37" i="31"/>
  <c r="B38" i="31"/>
  <c r="C37" i="31"/>
  <c r="D37" i="31"/>
  <c r="B39" i="27"/>
  <c r="F39" i="27" s="1"/>
  <c r="D38" i="27"/>
  <c r="C38" i="27"/>
  <c r="C35" i="2"/>
  <c r="D35" i="2"/>
  <c r="F35" i="2"/>
  <c r="D36" i="1"/>
  <c r="C36" i="1"/>
  <c r="B37" i="1"/>
  <c r="B36" i="2"/>
  <c r="F38" i="28" l="1"/>
  <c r="B39" i="28"/>
  <c r="C38" i="28"/>
  <c r="D38" i="28"/>
  <c r="F38" i="31"/>
  <c r="B39" i="31"/>
  <c r="D38" i="31"/>
  <c r="C38" i="31"/>
  <c r="F38" i="30"/>
  <c r="B39" i="30"/>
  <c r="D38" i="30"/>
  <c r="C38" i="30"/>
  <c r="F38" i="44"/>
  <c r="D38" i="44"/>
  <c r="B39" i="44"/>
  <c r="C38" i="44"/>
  <c r="F38" i="29"/>
  <c r="C38" i="29"/>
  <c r="B39" i="29"/>
  <c r="D38" i="29"/>
  <c r="F38" i="26"/>
  <c r="C38" i="26"/>
  <c r="D38" i="26"/>
  <c r="B39" i="26"/>
  <c r="C39" i="27"/>
  <c r="B40" i="27"/>
  <c r="F40" i="27" s="1"/>
  <c r="D39" i="27"/>
  <c r="C36" i="2"/>
  <c r="D36" i="2"/>
  <c r="F36" i="2"/>
  <c r="C37" i="1"/>
  <c r="D37" i="1"/>
  <c r="B38" i="1"/>
  <c r="B37" i="2"/>
  <c r="F39" i="26" l="1"/>
  <c r="B40" i="26"/>
  <c r="C39" i="26"/>
  <c r="D39" i="26"/>
  <c r="F39" i="44"/>
  <c r="D39" i="44"/>
  <c r="B40" i="44"/>
  <c r="C39" i="44"/>
  <c r="F39" i="31"/>
  <c r="B40" i="31"/>
  <c r="C39" i="31"/>
  <c r="D39" i="31"/>
  <c r="F39" i="30"/>
  <c r="C39" i="30"/>
  <c r="B40" i="30"/>
  <c r="D39" i="30"/>
  <c r="F39" i="28"/>
  <c r="C39" i="28"/>
  <c r="B40" i="28"/>
  <c r="D39" i="28"/>
  <c r="F39" i="29"/>
  <c r="B40" i="29"/>
  <c r="C39" i="29"/>
  <c r="D39" i="29"/>
  <c r="D40" i="27"/>
  <c r="C40" i="27"/>
  <c r="B41" i="27"/>
  <c r="F41" i="27" s="1"/>
  <c r="C37" i="2"/>
  <c r="D37" i="2"/>
  <c r="F37" i="2"/>
  <c r="C38" i="1"/>
  <c r="D38" i="1"/>
  <c r="B39" i="1"/>
  <c r="B38" i="2"/>
  <c r="F40" i="44" l="1"/>
  <c r="D40" i="44"/>
  <c r="B41" i="44"/>
  <c r="C40" i="44"/>
  <c r="F40" i="29"/>
  <c r="C40" i="29"/>
  <c r="B41" i="29"/>
  <c r="D40" i="29"/>
  <c r="F40" i="28"/>
  <c r="D40" i="28"/>
  <c r="C40" i="28"/>
  <c r="B41" i="28"/>
  <c r="F40" i="31"/>
  <c r="C40" i="31"/>
  <c r="B41" i="31"/>
  <c r="D40" i="31"/>
  <c r="F40" i="26"/>
  <c r="B41" i="26"/>
  <c r="C40" i="26"/>
  <c r="D40" i="26"/>
  <c r="F40" i="30"/>
  <c r="D40" i="30"/>
  <c r="B41" i="30"/>
  <c r="C40" i="30"/>
  <c r="D41" i="27"/>
  <c r="C41" i="27"/>
  <c r="B42" i="27"/>
  <c r="F42" i="27" s="1"/>
  <c r="D38" i="2"/>
  <c r="C38" i="2"/>
  <c r="F38" i="2"/>
  <c r="D39" i="1"/>
  <c r="C39" i="1"/>
  <c r="B40" i="1"/>
  <c r="B39" i="2"/>
  <c r="F41" i="29" l="1"/>
  <c r="C41" i="29"/>
  <c r="B42" i="29"/>
  <c r="D41" i="29"/>
  <c r="F41" i="28"/>
  <c r="B42" i="28"/>
  <c r="D41" i="28"/>
  <c r="C41" i="28"/>
  <c r="F41" i="30"/>
  <c r="D41" i="30"/>
  <c r="B42" i="30"/>
  <c r="C41" i="30"/>
  <c r="F41" i="44"/>
  <c r="B42" i="44"/>
  <c r="D41" i="44"/>
  <c r="C41" i="44"/>
  <c r="F41" i="26"/>
  <c r="C41" i="26"/>
  <c r="B42" i="26"/>
  <c r="D41" i="26"/>
  <c r="F41" i="31"/>
  <c r="B42" i="31"/>
  <c r="D41" i="31"/>
  <c r="C41" i="31"/>
  <c r="B43" i="27"/>
  <c r="F43" i="27" s="1"/>
  <c r="D42" i="27"/>
  <c r="C42" i="27"/>
  <c r="C39" i="2"/>
  <c r="D39" i="2"/>
  <c r="F39" i="2"/>
  <c r="C40" i="1"/>
  <c r="D40" i="1"/>
  <c r="B41" i="1"/>
  <c r="B40" i="2"/>
  <c r="F42" i="31" l="1"/>
  <c r="B43" i="31"/>
  <c r="D42" i="31"/>
  <c r="C42" i="31"/>
  <c r="F42" i="44"/>
  <c r="D42" i="44"/>
  <c r="B43" i="44"/>
  <c r="C42" i="44"/>
  <c r="F42" i="28"/>
  <c r="B43" i="28"/>
  <c r="D42" i="28"/>
  <c r="C42" i="28"/>
  <c r="F42" i="26"/>
  <c r="C42" i="26"/>
  <c r="D42" i="26"/>
  <c r="B43" i="26"/>
  <c r="F42" i="30"/>
  <c r="B43" i="30"/>
  <c r="D42" i="30"/>
  <c r="C42" i="30"/>
  <c r="F42" i="29"/>
  <c r="C42" i="29"/>
  <c r="D42" i="29"/>
  <c r="B43" i="29"/>
  <c r="C43" i="27"/>
  <c r="B44" i="27"/>
  <c r="F44" i="27" s="1"/>
  <c r="D43" i="27"/>
  <c r="C40" i="2"/>
  <c r="D40" i="2"/>
  <c r="F40" i="2"/>
  <c r="D41" i="1"/>
  <c r="C41" i="1"/>
  <c r="B42" i="1"/>
  <c r="B41" i="2"/>
  <c r="F43" i="44" l="1"/>
  <c r="D43" i="44"/>
  <c r="B44" i="44"/>
  <c r="C43" i="44"/>
  <c r="F43" i="29"/>
  <c r="C43" i="29"/>
  <c r="B44" i="29"/>
  <c r="D43" i="29"/>
  <c r="F43" i="26"/>
  <c r="D43" i="26"/>
  <c r="B44" i="26"/>
  <c r="C43" i="26"/>
  <c r="F43" i="30"/>
  <c r="B44" i="30"/>
  <c r="C43" i="30"/>
  <c r="D43" i="30"/>
  <c r="F43" i="28"/>
  <c r="B44" i="28"/>
  <c r="C43" i="28"/>
  <c r="D43" i="28"/>
  <c r="F43" i="31"/>
  <c r="D43" i="31"/>
  <c r="C43" i="31"/>
  <c r="B44" i="31"/>
  <c r="B45" i="27"/>
  <c r="F45" i="27" s="1"/>
  <c r="D44" i="27"/>
  <c r="C44" i="27"/>
  <c r="D41" i="2"/>
  <c r="C41" i="2"/>
  <c r="F41" i="2"/>
  <c r="D42" i="1"/>
  <c r="C42" i="1"/>
  <c r="B43" i="1"/>
  <c r="B42" i="2"/>
  <c r="F44" i="30" l="1"/>
  <c r="D44" i="30"/>
  <c r="C44" i="30"/>
  <c r="B45" i="30"/>
  <c r="F44" i="31"/>
  <c r="C44" i="31"/>
  <c r="B45" i="31"/>
  <c r="D44" i="31"/>
  <c r="F44" i="29"/>
  <c r="C44" i="29"/>
  <c r="B45" i="29"/>
  <c r="D44" i="29"/>
  <c r="F44" i="26"/>
  <c r="B45" i="26"/>
  <c r="C44" i="26"/>
  <c r="D44" i="26"/>
  <c r="F44" i="44"/>
  <c r="D44" i="44"/>
  <c r="C44" i="44"/>
  <c r="B45" i="44"/>
  <c r="F44" i="28"/>
  <c r="D44" i="28"/>
  <c r="C44" i="28"/>
  <c r="B45" i="28"/>
  <c r="D45" i="27"/>
  <c r="C45" i="27"/>
  <c r="B46" i="27"/>
  <c r="F46" i="27" s="1"/>
  <c r="D42" i="2"/>
  <c r="C42" i="2"/>
  <c r="F42" i="2"/>
  <c r="C43" i="1"/>
  <c r="D43" i="1"/>
  <c r="B44" i="1"/>
  <c r="B43" i="2"/>
  <c r="F45" i="26" l="1"/>
  <c r="B46" i="26"/>
  <c r="D45" i="26"/>
  <c r="C45" i="26"/>
  <c r="F45" i="44"/>
  <c r="B46" i="44"/>
  <c r="D45" i="44"/>
  <c r="C45" i="44"/>
  <c r="F45" i="30"/>
  <c r="D45" i="30"/>
  <c r="C45" i="30"/>
  <c r="B46" i="30"/>
  <c r="F45" i="31"/>
  <c r="B46" i="31"/>
  <c r="C45" i="31"/>
  <c r="D45" i="31"/>
  <c r="F45" i="29"/>
  <c r="D45" i="29"/>
  <c r="B46" i="29"/>
  <c r="C45" i="29"/>
  <c r="F45" i="28"/>
  <c r="D45" i="28"/>
  <c r="B46" i="28"/>
  <c r="C45" i="28"/>
  <c r="B47" i="27"/>
  <c r="F47" i="27" s="1"/>
  <c r="D46" i="27"/>
  <c r="C46" i="27"/>
  <c r="C43" i="2"/>
  <c r="D43" i="2"/>
  <c r="F43" i="2"/>
  <c r="C44" i="1"/>
  <c r="D44" i="1"/>
  <c r="B45" i="1"/>
  <c r="B44" i="2"/>
  <c r="F46" i="31" l="1"/>
  <c r="B47" i="31"/>
  <c r="D46" i="31"/>
  <c r="C46" i="31"/>
  <c r="F46" i="44"/>
  <c r="D46" i="44"/>
  <c r="B47" i="44"/>
  <c r="C46" i="44"/>
  <c r="F46" i="30"/>
  <c r="C46" i="30"/>
  <c r="D46" i="30"/>
  <c r="B47" i="30"/>
  <c r="F46" i="29"/>
  <c r="D46" i="29"/>
  <c r="B47" i="29"/>
  <c r="C46" i="29"/>
  <c r="F46" i="26"/>
  <c r="B47" i="26"/>
  <c r="D46" i="26"/>
  <c r="C46" i="26"/>
  <c r="F46" i="28"/>
  <c r="C46" i="28"/>
  <c r="B47" i="28"/>
  <c r="D46" i="28"/>
  <c r="C47" i="27"/>
  <c r="B48" i="27"/>
  <c r="F48" i="27" s="1"/>
  <c r="D47" i="27"/>
  <c r="C44" i="2"/>
  <c r="D44" i="2"/>
  <c r="F44" i="2"/>
  <c r="C45" i="1"/>
  <c r="D45" i="1"/>
  <c r="B46" i="1"/>
  <c r="B45" i="2"/>
  <c r="F47" i="44" l="1"/>
  <c r="D47" i="44"/>
  <c r="C47" i="44"/>
  <c r="B48" i="44"/>
  <c r="F47" i="30"/>
  <c r="C47" i="30"/>
  <c r="B48" i="30"/>
  <c r="D47" i="30"/>
  <c r="F47" i="28"/>
  <c r="D47" i="28"/>
  <c r="B48" i="28"/>
  <c r="C47" i="28"/>
  <c r="F47" i="29"/>
  <c r="D47" i="29"/>
  <c r="C47" i="29"/>
  <c r="B48" i="29"/>
  <c r="F47" i="26"/>
  <c r="C47" i="26"/>
  <c r="D47" i="26"/>
  <c r="B48" i="26"/>
  <c r="F47" i="31"/>
  <c r="D47" i="31"/>
  <c r="B48" i="31"/>
  <c r="C47" i="31"/>
  <c r="D48" i="27"/>
  <c r="C48" i="27"/>
  <c r="B49" i="27"/>
  <c r="F49" i="27" s="1"/>
  <c r="D45" i="2"/>
  <c r="C45" i="2"/>
  <c r="F45" i="2"/>
  <c r="D46" i="1"/>
  <c r="C46" i="1"/>
  <c r="B47" i="1"/>
  <c r="B46" i="2"/>
  <c r="F48" i="44" l="1"/>
  <c r="C48" i="44"/>
  <c r="D48" i="44"/>
  <c r="B49" i="44"/>
  <c r="F48" i="31"/>
  <c r="D48" i="31"/>
  <c r="C48" i="31"/>
  <c r="B49" i="31"/>
  <c r="F48" i="28"/>
  <c r="D48" i="28"/>
  <c r="B49" i="28"/>
  <c r="C48" i="28"/>
  <c r="F48" i="29"/>
  <c r="C48" i="29"/>
  <c r="B49" i="29"/>
  <c r="D48" i="29"/>
  <c r="F48" i="30"/>
  <c r="D48" i="30"/>
  <c r="C48" i="30"/>
  <c r="B49" i="30"/>
  <c r="F48" i="26"/>
  <c r="D48" i="26"/>
  <c r="C48" i="26"/>
  <c r="B49" i="26"/>
  <c r="D49" i="27"/>
  <c r="C49" i="27"/>
  <c r="B50" i="27"/>
  <c r="F50" i="27" s="1"/>
  <c r="D46" i="2"/>
  <c r="C46" i="2"/>
  <c r="F46" i="2"/>
  <c r="C47" i="1"/>
  <c r="D47" i="1"/>
  <c r="B48" i="1"/>
  <c r="B47" i="2"/>
  <c r="F49" i="44" l="1"/>
  <c r="D49" i="44"/>
  <c r="B50" i="44"/>
  <c r="C49" i="44"/>
  <c r="F49" i="28"/>
  <c r="D49" i="28"/>
  <c r="C49" i="28"/>
  <c r="B50" i="28"/>
  <c r="F49" i="29"/>
  <c r="C49" i="29"/>
  <c r="B50" i="29"/>
  <c r="D49" i="29"/>
  <c r="F49" i="30"/>
  <c r="D49" i="30"/>
  <c r="C49" i="30"/>
  <c r="B50" i="30"/>
  <c r="F49" i="26"/>
  <c r="D49" i="26"/>
  <c r="C49" i="26"/>
  <c r="B50" i="26"/>
  <c r="F49" i="31"/>
  <c r="D49" i="31"/>
  <c r="C49" i="31"/>
  <c r="B50" i="31"/>
  <c r="B51" i="27"/>
  <c r="F51" i="27" s="1"/>
  <c r="D50" i="27"/>
  <c r="C50" i="27"/>
  <c r="C47" i="2"/>
  <c r="D47" i="2"/>
  <c r="F47" i="2"/>
  <c r="D48" i="1"/>
  <c r="C48" i="1"/>
  <c r="B49" i="1"/>
  <c r="B48" i="2"/>
  <c r="F50" i="30" l="1"/>
  <c r="C50" i="30"/>
  <c r="B51" i="30"/>
  <c r="D50" i="30"/>
  <c r="F50" i="26"/>
  <c r="B51" i="26"/>
  <c r="C50" i="26"/>
  <c r="D50" i="26"/>
  <c r="F50" i="31"/>
  <c r="B51" i="31"/>
  <c r="D50" i="31"/>
  <c r="C50" i="31"/>
  <c r="F50" i="29"/>
  <c r="D50" i="29"/>
  <c r="C50" i="29"/>
  <c r="B51" i="29"/>
  <c r="F50" i="44"/>
  <c r="D50" i="44"/>
  <c r="B51" i="44"/>
  <c r="C50" i="44"/>
  <c r="F50" i="28"/>
  <c r="C50" i="28"/>
  <c r="B51" i="28"/>
  <c r="D50" i="28"/>
  <c r="C51" i="27"/>
  <c r="B52" i="27"/>
  <c r="F52" i="27" s="1"/>
  <c r="D51" i="27"/>
  <c r="C48" i="2"/>
  <c r="D48" i="2"/>
  <c r="F48" i="2"/>
  <c r="D49" i="1"/>
  <c r="C49" i="1"/>
  <c r="B50" i="1"/>
  <c r="B49" i="2"/>
  <c r="F51" i="29" l="1"/>
  <c r="B52" i="29"/>
  <c r="C51" i="29"/>
  <c r="D51" i="29"/>
  <c r="F51" i="26"/>
  <c r="B52" i="26"/>
  <c r="C51" i="26"/>
  <c r="D51" i="26"/>
  <c r="F51" i="28"/>
  <c r="B52" i="28"/>
  <c r="D51" i="28"/>
  <c r="C51" i="28"/>
  <c r="F51" i="44"/>
  <c r="D51" i="44"/>
  <c r="B52" i="44"/>
  <c r="C51" i="44"/>
  <c r="F51" i="30"/>
  <c r="C51" i="30"/>
  <c r="D51" i="30"/>
  <c r="B52" i="30"/>
  <c r="F51" i="31"/>
  <c r="C51" i="31"/>
  <c r="B52" i="31"/>
  <c r="D51" i="31"/>
  <c r="D52" i="27"/>
  <c r="B53" i="27"/>
  <c r="F53" i="27" s="1"/>
  <c r="C52" i="27"/>
  <c r="D49" i="2"/>
  <c r="C49" i="2"/>
  <c r="F49" i="2"/>
  <c r="D50" i="1"/>
  <c r="C50" i="1"/>
  <c r="B51" i="1"/>
  <c r="B50" i="2"/>
  <c r="F52" i="31" l="1"/>
  <c r="D52" i="31"/>
  <c r="C52" i="31"/>
  <c r="B53" i="31"/>
  <c r="F52" i="26"/>
  <c r="C52" i="26"/>
  <c r="B53" i="26"/>
  <c r="D52" i="26"/>
  <c r="F52" i="44"/>
  <c r="D52" i="44"/>
  <c r="C52" i="44"/>
  <c r="B53" i="44"/>
  <c r="F52" i="30"/>
  <c r="B53" i="30"/>
  <c r="C52" i="30"/>
  <c r="D52" i="30"/>
  <c r="F52" i="28"/>
  <c r="D52" i="28"/>
  <c r="C52" i="28"/>
  <c r="B53" i="28"/>
  <c r="F52" i="29"/>
  <c r="B53" i="29"/>
  <c r="D52" i="29"/>
  <c r="C52" i="29"/>
  <c r="D53" i="27"/>
  <c r="C53" i="27"/>
  <c r="B54" i="27"/>
  <c r="F54" i="27" s="1"/>
  <c r="D50" i="2"/>
  <c r="C50" i="2"/>
  <c r="F50" i="2"/>
  <c r="D51" i="1"/>
  <c r="C51" i="1"/>
  <c r="B52" i="1"/>
  <c r="B51" i="2"/>
  <c r="F53" i="29" l="1"/>
  <c r="B54" i="29"/>
  <c r="C53" i="29"/>
  <c r="D53" i="29"/>
  <c r="F53" i="30"/>
  <c r="B54" i="30"/>
  <c r="D53" i="30"/>
  <c r="C53" i="30"/>
  <c r="F53" i="26"/>
  <c r="B54" i="26"/>
  <c r="D53" i="26"/>
  <c r="C53" i="26"/>
  <c r="F53" i="44"/>
  <c r="D53" i="44"/>
  <c r="B54" i="44"/>
  <c r="C53" i="44"/>
  <c r="F53" i="31"/>
  <c r="D53" i="31"/>
  <c r="C53" i="31"/>
  <c r="B54" i="31"/>
  <c r="F53" i="28"/>
  <c r="B54" i="28"/>
  <c r="D53" i="28"/>
  <c r="C53" i="28"/>
  <c r="B55" i="27"/>
  <c r="F55" i="27" s="1"/>
  <c r="D54" i="27"/>
  <c r="C54" i="27"/>
  <c r="C51" i="2"/>
  <c r="D51" i="2"/>
  <c r="F51" i="2"/>
  <c r="D52" i="1"/>
  <c r="C52" i="1"/>
  <c r="B53" i="1"/>
  <c r="B52" i="2"/>
  <c r="F54" i="28" l="1"/>
  <c r="B55" i="28"/>
  <c r="D54" i="28"/>
  <c r="C54" i="28"/>
  <c r="F54" i="30"/>
  <c r="B55" i="30"/>
  <c r="C54" i="30"/>
  <c r="D54" i="30"/>
  <c r="F54" i="31"/>
  <c r="B55" i="31"/>
  <c r="D54" i="31"/>
  <c r="C54" i="31"/>
  <c r="F54" i="44"/>
  <c r="D54" i="44"/>
  <c r="B55" i="44"/>
  <c r="C54" i="44"/>
  <c r="F54" i="26"/>
  <c r="C54" i="26"/>
  <c r="D54" i="26"/>
  <c r="B55" i="26"/>
  <c r="F54" i="29"/>
  <c r="C54" i="29"/>
  <c r="D54" i="29"/>
  <c r="B55" i="29"/>
  <c r="C55" i="27"/>
  <c r="B56" i="27"/>
  <c r="F56" i="27" s="1"/>
  <c r="D55" i="27"/>
  <c r="C52" i="2"/>
  <c r="D52" i="2"/>
  <c r="F52" i="2"/>
  <c r="C53" i="1"/>
  <c r="D53" i="1"/>
  <c r="B54" i="1"/>
  <c r="B53" i="2"/>
  <c r="F55" i="30" l="1"/>
  <c r="B56" i="30"/>
  <c r="D55" i="30"/>
  <c r="C55" i="30"/>
  <c r="F55" i="44"/>
  <c r="D55" i="44"/>
  <c r="B56" i="44"/>
  <c r="C55" i="44"/>
  <c r="F55" i="26"/>
  <c r="C55" i="26"/>
  <c r="D55" i="26"/>
  <c r="B56" i="26"/>
  <c r="F55" i="31"/>
  <c r="B56" i="31"/>
  <c r="D55" i="31"/>
  <c r="C55" i="31"/>
  <c r="F55" i="28"/>
  <c r="B56" i="28"/>
  <c r="C55" i="28"/>
  <c r="D55" i="28"/>
  <c r="F55" i="29"/>
  <c r="C55" i="29"/>
  <c r="B56" i="29"/>
  <c r="D55" i="29"/>
  <c r="D56" i="27"/>
  <c r="C56" i="27"/>
  <c r="B57" i="27"/>
  <c r="F57" i="27" s="1"/>
  <c r="D53" i="2"/>
  <c r="C53" i="2"/>
  <c r="F53" i="2"/>
  <c r="C54" i="1"/>
  <c r="D54" i="1"/>
  <c r="B55" i="1"/>
  <c r="B54" i="2"/>
  <c r="F56" i="31" l="1"/>
  <c r="D56" i="31"/>
  <c r="C56" i="31"/>
  <c r="B57" i="31"/>
  <c r="F56" i="29"/>
  <c r="B57" i="29"/>
  <c r="C56" i="29"/>
  <c r="D56" i="29"/>
  <c r="F56" i="26"/>
  <c r="C56" i="26"/>
  <c r="B57" i="26"/>
  <c r="D56" i="26"/>
  <c r="F56" i="44"/>
  <c r="D56" i="44"/>
  <c r="C56" i="44"/>
  <c r="B57" i="44"/>
  <c r="F56" i="28"/>
  <c r="D56" i="28"/>
  <c r="C56" i="28"/>
  <c r="B57" i="28"/>
  <c r="F56" i="30"/>
  <c r="D56" i="30"/>
  <c r="C56" i="30"/>
  <c r="B57" i="30"/>
  <c r="D57" i="27"/>
  <c r="C57" i="27"/>
  <c r="B58" i="27"/>
  <c r="F58" i="27" s="1"/>
  <c r="D54" i="2"/>
  <c r="C54" i="2"/>
  <c r="F54" i="2"/>
  <c r="C55" i="1"/>
  <c r="D55" i="1"/>
  <c r="B56" i="1"/>
  <c r="B55" i="2"/>
  <c r="F57" i="30" l="1"/>
  <c r="D57" i="30"/>
  <c r="B58" i="30"/>
  <c r="C57" i="30"/>
  <c r="F57" i="29"/>
  <c r="B58" i="29"/>
  <c r="D57" i="29"/>
  <c r="C57" i="29"/>
  <c r="F57" i="28"/>
  <c r="D57" i="28"/>
  <c r="C57" i="28"/>
  <c r="B58" i="28"/>
  <c r="F57" i="31"/>
  <c r="B58" i="31"/>
  <c r="D57" i="31"/>
  <c r="C57" i="31"/>
  <c r="F57" i="26"/>
  <c r="C57" i="26"/>
  <c r="B58" i="26"/>
  <c r="D57" i="26"/>
  <c r="F57" i="44"/>
  <c r="B58" i="44"/>
  <c r="D57" i="44"/>
  <c r="C57" i="44"/>
  <c r="B59" i="27"/>
  <c r="F59" i="27" s="1"/>
  <c r="D58" i="27"/>
  <c r="C58" i="27"/>
  <c r="C55" i="2"/>
  <c r="D55" i="2"/>
  <c r="F55" i="2"/>
  <c r="D56" i="1"/>
  <c r="C56" i="1"/>
  <c r="B57" i="1"/>
  <c r="B56" i="2"/>
  <c r="F58" i="44" l="1"/>
  <c r="D58" i="44"/>
  <c r="B59" i="44"/>
  <c r="C58" i="44"/>
  <c r="F58" i="31"/>
  <c r="B59" i="31"/>
  <c r="D58" i="31"/>
  <c r="C58" i="31"/>
  <c r="F58" i="29"/>
  <c r="B59" i="29"/>
  <c r="D58" i="29"/>
  <c r="C58" i="29"/>
  <c r="F58" i="28"/>
  <c r="B59" i="28"/>
  <c r="D58" i="28"/>
  <c r="C58" i="28"/>
  <c r="F58" i="26"/>
  <c r="B59" i="26"/>
  <c r="D58" i="26"/>
  <c r="C58" i="26"/>
  <c r="F58" i="30"/>
  <c r="C58" i="30"/>
  <c r="D58" i="30"/>
  <c r="B59" i="30"/>
  <c r="C59" i="27"/>
  <c r="B60" i="27"/>
  <c r="F60" i="27" s="1"/>
  <c r="D59" i="27"/>
  <c r="C56" i="2"/>
  <c r="D56" i="2"/>
  <c r="F56" i="2"/>
  <c r="D57" i="1"/>
  <c r="C57" i="1"/>
  <c r="B58" i="1"/>
  <c r="B57" i="2"/>
  <c r="F59" i="30" l="1"/>
  <c r="C59" i="30"/>
  <c r="B60" i="30"/>
  <c r="D59" i="30"/>
  <c r="F59" i="28"/>
  <c r="D59" i="28"/>
  <c r="C59" i="28"/>
  <c r="B60" i="28"/>
  <c r="F59" i="31"/>
  <c r="B60" i="31"/>
  <c r="D59" i="31"/>
  <c r="C59" i="31"/>
  <c r="F59" i="44"/>
  <c r="D59" i="44"/>
  <c r="B60" i="44"/>
  <c r="C59" i="44"/>
  <c r="F59" i="26"/>
  <c r="C59" i="26"/>
  <c r="B60" i="26"/>
  <c r="D59" i="26"/>
  <c r="F59" i="29"/>
  <c r="C59" i="29"/>
  <c r="D59" i="29"/>
  <c r="B60" i="29"/>
  <c r="D60" i="27"/>
  <c r="C60" i="27"/>
  <c r="B61" i="27"/>
  <c r="F61" i="27" s="1"/>
  <c r="C57" i="2"/>
  <c r="D57" i="2"/>
  <c r="F57" i="2"/>
  <c r="C58" i="1"/>
  <c r="D58" i="1"/>
  <c r="B59" i="1"/>
  <c r="B58" i="2"/>
  <c r="F60" i="44" l="1"/>
  <c r="D60" i="44"/>
  <c r="C60" i="44"/>
  <c r="B61" i="44"/>
  <c r="F60" i="26"/>
  <c r="C60" i="26"/>
  <c r="B61" i="26"/>
  <c r="D60" i="26"/>
  <c r="F60" i="30"/>
  <c r="B61" i="30"/>
  <c r="D60" i="30"/>
  <c r="C60" i="30"/>
  <c r="F60" i="28"/>
  <c r="D60" i="28"/>
  <c r="C60" i="28"/>
  <c r="B61" i="28"/>
  <c r="F60" i="31"/>
  <c r="D60" i="31"/>
  <c r="C60" i="31"/>
  <c r="B61" i="31"/>
  <c r="F60" i="29"/>
  <c r="B61" i="29"/>
  <c r="C60" i="29"/>
  <c r="D60" i="29"/>
  <c r="D61" i="27"/>
  <c r="C61" i="27"/>
  <c r="B62" i="27"/>
  <c r="F62" i="27" s="1"/>
  <c r="D58" i="2"/>
  <c r="C58" i="2"/>
  <c r="F58" i="2"/>
  <c r="C59" i="1"/>
  <c r="D59" i="1"/>
  <c r="B60" i="1"/>
  <c r="B59" i="2"/>
  <c r="F61" i="29" l="1"/>
  <c r="D61" i="29"/>
  <c r="B62" i="29"/>
  <c r="C61" i="29"/>
  <c r="F61" i="31"/>
  <c r="B62" i="31"/>
  <c r="D61" i="31"/>
  <c r="C61" i="31"/>
  <c r="F61" i="44"/>
  <c r="D61" i="44"/>
  <c r="B62" i="44"/>
  <c r="C61" i="44"/>
  <c r="F61" i="26"/>
  <c r="D61" i="26"/>
  <c r="C61" i="26"/>
  <c r="B62" i="26"/>
  <c r="F61" i="30"/>
  <c r="C61" i="30"/>
  <c r="B62" i="30"/>
  <c r="D61" i="30"/>
  <c r="F61" i="28"/>
  <c r="D61" i="28"/>
  <c r="B62" i="28"/>
  <c r="C61" i="28"/>
  <c r="B63" i="27"/>
  <c r="F63" i="27" s="1"/>
  <c r="D62" i="27"/>
  <c r="C62" i="27"/>
  <c r="C59" i="2"/>
  <c r="D59" i="2"/>
  <c r="F59" i="2"/>
  <c r="C60" i="1"/>
  <c r="D60" i="1"/>
  <c r="B61" i="1"/>
  <c r="B60" i="2"/>
  <c r="F62" i="31" l="1"/>
  <c r="B63" i="31"/>
  <c r="D62" i="31"/>
  <c r="C62" i="31"/>
  <c r="F62" i="26"/>
  <c r="C62" i="26"/>
  <c r="B63" i="26"/>
  <c r="D62" i="26"/>
  <c r="F62" i="30"/>
  <c r="D62" i="30"/>
  <c r="B63" i="30"/>
  <c r="C62" i="30"/>
  <c r="F62" i="44"/>
  <c r="B63" i="44"/>
  <c r="D62" i="44"/>
  <c r="C62" i="44"/>
  <c r="F62" i="29"/>
  <c r="C62" i="29"/>
  <c r="B63" i="29"/>
  <c r="D62" i="29"/>
  <c r="F62" i="28"/>
  <c r="D62" i="28"/>
  <c r="B63" i="28"/>
  <c r="C62" i="28"/>
  <c r="C63" i="27"/>
  <c r="B64" i="27"/>
  <c r="F64" i="27" s="1"/>
  <c r="D63" i="27"/>
  <c r="C60" i="2"/>
  <c r="D60" i="2"/>
  <c r="F60" i="2"/>
  <c r="C61" i="1"/>
  <c r="D61" i="1"/>
  <c r="B62" i="1"/>
  <c r="B61" i="2"/>
  <c r="F63" i="44" l="1"/>
  <c r="D63" i="44"/>
  <c r="B64" i="44"/>
  <c r="C63" i="44"/>
  <c r="F63" i="26"/>
  <c r="C63" i="26"/>
  <c r="B64" i="26"/>
  <c r="D63" i="26"/>
  <c r="F63" i="29"/>
  <c r="C63" i="29"/>
  <c r="B64" i="29"/>
  <c r="D63" i="29"/>
  <c r="F63" i="30"/>
  <c r="B64" i="30"/>
  <c r="C63" i="30"/>
  <c r="D63" i="30"/>
  <c r="F63" i="28"/>
  <c r="D63" i="28"/>
  <c r="B64" i="28"/>
  <c r="C63" i="28"/>
  <c r="F63" i="31"/>
  <c r="C63" i="31"/>
  <c r="D63" i="31"/>
  <c r="B64" i="31"/>
  <c r="D64" i="27"/>
  <c r="C64" i="27"/>
  <c r="B65" i="27"/>
  <c r="D61" i="2"/>
  <c r="C61" i="2"/>
  <c r="F61" i="2"/>
  <c r="D62" i="1"/>
  <c r="C62" i="1"/>
  <c r="B63" i="1"/>
  <c r="B62" i="2"/>
  <c r="F64" i="30" l="1"/>
  <c r="D64" i="30"/>
  <c r="C64" i="30"/>
  <c r="B65" i="30"/>
  <c r="F64" i="31"/>
  <c r="D64" i="31"/>
  <c r="C64" i="31"/>
  <c r="B65" i="31"/>
  <c r="F64" i="28"/>
  <c r="D64" i="28"/>
  <c r="C64" i="28"/>
  <c r="B65" i="28"/>
  <c r="F64" i="29"/>
  <c r="C64" i="29"/>
  <c r="B65" i="29"/>
  <c r="D64" i="29"/>
  <c r="F64" i="44"/>
  <c r="D64" i="44"/>
  <c r="C64" i="44"/>
  <c r="B65" i="44"/>
  <c r="F64" i="26"/>
  <c r="D64" i="26"/>
  <c r="C64" i="26"/>
  <c r="B65" i="26"/>
  <c r="D65" i="27"/>
  <c r="C65" i="27"/>
  <c r="B66" i="27"/>
  <c r="D62" i="2"/>
  <c r="C62" i="2"/>
  <c r="F62" i="2"/>
  <c r="D63" i="1"/>
  <c r="C63" i="1"/>
  <c r="B64" i="1"/>
  <c r="B63" i="2"/>
  <c r="B66" i="44" l="1"/>
  <c r="D65" i="44"/>
  <c r="C65" i="44"/>
  <c r="D65" i="28"/>
  <c r="B66" i="28"/>
  <c r="C65" i="28"/>
  <c r="B66" i="30"/>
  <c r="D65" i="30"/>
  <c r="C65" i="30"/>
  <c r="D65" i="29"/>
  <c r="C65" i="29"/>
  <c r="B66" i="29"/>
  <c r="D65" i="26"/>
  <c r="C65" i="26"/>
  <c r="B66" i="26"/>
  <c r="D65" i="31"/>
  <c r="C65" i="31"/>
  <c r="B66" i="31"/>
  <c r="B67" i="27"/>
  <c r="D66" i="27"/>
  <c r="C66" i="27"/>
  <c r="C63" i="2"/>
  <c r="D63" i="2"/>
  <c r="F63" i="2"/>
  <c r="D64" i="1"/>
  <c r="C64" i="1"/>
  <c r="B65" i="1"/>
  <c r="B64" i="2"/>
  <c r="B67" i="28" l="1"/>
  <c r="D66" i="28"/>
  <c r="C66" i="28"/>
  <c r="C66" i="26"/>
  <c r="D66" i="26"/>
  <c r="B67" i="26"/>
  <c r="C66" i="29"/>
  <c r="D66" i="29"/>
  <c r="B67" i="29"/>
  <c r="D66" i="30"/>
  <c r="B67" i="30"/>
  <c r="C66" i="30"/>
  <c r="B67" i="31"/>
  <c r="D66" i="31"/>
  <c r="C66" i="31"/>
  <c r="D66" i="44"/>
  <c r="B67" i="44"/>
  <c r="C66" i="44"/>
  <c r="C67" i="27"/>
  <c r="B68" i="27"/>
  <c r="D67" i="27"/>
  <c r="C64" i="2"/>
  <c r="D64" i="2"/>
  <c r="F64" i="2"/>
  <c r="D65" i="1"/>
  <c r="C65" i="1"/>
  <c r="B66" i="1"/>
  <c r="B65" i="2"/>
  <c r="D67" i="44" l="1"/>
  <c r="B68" i="44"/>
  <c r="C67" i="44"/>
  <c r="C67" i="29"/>
  <c r="B68" i="29"/>
  <c r="D67" i="29"/>
  <c r="D67" i="26"/>
  <c r="B68" i="26"/>
  <c r="C67" i="26"/>
  <c r="B68" i="31"/>
  <c r="D67" i="31"/>
  <c r="C67" i="31"/>
  <c r="B68" i="28"/>
  <c r="D67" i="28"/>
  <c r="C67" i="28"/>
  <c r="D67" i="30"/>
  <c r="B68" i="30"/>
  <c r="C67" i="30"/>
  <c r="F65" i="44"/>
  <c r="F65" i="27"/>
  <c r="F65" i="28"/>
  <c r="F65" i="31"/>
  <c r="F65" i="26"/>
  <c r="F65" i="29"/>
  <c r="F65" i="30"/>
  <c r="D68" i="27"/>
  <c r="C68" i="27"/>
  <c r="B69" i="27"/>
  <c r="D65" i="2"/>
  <c r="C65" i="2"/>
  <c r="F66" i="44"/>
  <c r="D66" i="1"/>
  <c r="C66" i="1"/>
  <c r="B67" i="1"/>
  <c r="B66" i="2"/>
  <c r="D68" i="31" l="1"/>
  <c r="C68" i="31"/>
  <c r="B69" i="31"/>
  <c r="D68" i="30"/>
  <c r="C68" i="30"/>
  <c r="B69" i="30"/>
  <c r="C68" i="26"/>
  <c r="B69" i="26"/>
  <c r="D68" i="26"/>
  <c r="D68" i="44"/>
  <c r="C68" i="44"/>
  <c r="B69" i="44"/>
  <c r="B69" i="29"/>
  <c r="D68" i="29"/>
  <c r="C68" i="29"/>
  <c r="D68" i="28"/>
  <c r="C68" i="28"/>
  <c r="B69" i="28"/>
  <c r="F66" i="31"/>
  <c r="F66" i="26"/>
  <c r="F66" i="29"/>
  <c r="F66" i="27"/>
  <c r="F66" i="28"/>
  <c r="F66" i="30"/>
  <c r="D69" i="27"/>
  <c r="C69" i="27"/>
  <c r="B70" i="27"/>
  <c r="D66" i="2"/>
  <c r="C66" i="2"/>
  <c r="F65" i="2"/>
  <c r="C67" i="1"/>
  <c r="D67" i="1"/>
  <c r="B68" i="1"/>
  <c r="B67" i="2"/>
  <c r="F67" i="26" l="1"/>
  <c r="F67" i="30"/>
  <c r="F67" i="31"/>
  <c r="D69" i="44"/>
  <c r="B70" i="44"/>
  <c r="C69" i="44"/>
  <c r="C69" i="30"/>
  <c r="B70" i="30"/>
  <c r="D69" i="30"/>
  <c r="D69" i="31"/>
  <c r="B70" i="31"/>
  <c r="C69" i="31"/>
  <c r="D69" i="26"/>
  <c r="C69" i="26"/>
  <c r="B70" i="26"/>
  <c r="B70" i="28"/>
  <c r="D69" i="28"/>
  <c r="C69" i="28"/>
  <c r="D69" i="29"/>
  <c r="B70" i="29"/>
  <c r="C69" i="29"/>
  <c r="F67" i="29"/>
  <c r="F67" i="44"/>
  <c r="F67" i="28"/>
  <c r="F67" i="27"/>
  <c r="B71" i="27"/>
  <c r="D70" i="27"/>
  <c r="C70" i="27"/>
  <c r="C67" i="2"/>
  <c r="D67" i="2"/>
  <c r="I15" i="2"/>
  <c r="C68" i="1"/>
  <c r="D68" i="1"/>
  <c r="B69" i="1"/>
  <c r="I13" i="2"/>
  <c r="I17" i="2"/>
  <c r="I6" i="2"/>
  <c r="I14" i="2"/>
  <c r="I10" i="2"/>
  <c r="I11" i="2"/>
  <c r="I9" i="2"/>
  <c r="I16" i="2"/>
  <c r="I8" i="2"/>
  <c r="B68" i="2"/>
  <c r="I25" i="2"/>
  <c r="I12" i="2"/>
  <c r="I7" i="2"/>
  <c r="F68" i="31" l="1"/>
  <c r="B71" i="26"/>
  <c r="C70" i="26"/>
  <c r="D70" i="26"/>
  <c r="B71" i="31"/>
  <c r="D70" i="31"/>
  <c r="C70" i="31"/>
  <c r="C70" i="44"/>
  <c r="D70" i="44"/>
  <c r="B71" i="44"/>
  <c r="B71" i="29"/>
  <c r="C70" i="29"/>
  <c r="D70" i="29"/>
  <c r="B71" i="28"/>
  <c r="D70" i="28"/>
  <c r="C70" i="28"/>
  <c r="D70" i="30"/>
  <c r="B71" i="30"/>
  <c r="C70" i="30"/>
  <c r="F68" i="26"/>
  <c r="F68" i="30"/>
  <c r="C71" i="27"/>
  <c r="B72" i="27"/>
  <c r="E72" i="27" s="1"/>
  <c r="D71" i="27"/>
  <c r="C68" i="2"/>
  <c r="D68" i="2"/>
  <c r="I29" i="2"/>
  <c r="C69" i="1"/>
  <c r="D69" i="1"/>
  <c r="B70" i="1"/>
  <c r="I27" i="2"/>
  <c r="I22" i="2"/>
  <c r="I21" i="2"/>
  <c r="I19" i="2"/>
  <c r="I23" i="2"/>
  <c r="I26" i="2"/>
  <c r="I28" i="2"/>
  <c r="I18" i="2"/>
  <c r="I30" i="2"/>
  <c r="I39" i="2"/>
  <c r="I41" i="2"/>
  <c r="I35" i="2"/>
  <c r="I24" i="2"/>
  <c r="I37" i="2"/>
  <c r="B69" i="2"/>
  <c r="I20" i="2"/>
  <c r="I33" i="2"/>
  <c r="I38" i="2"/>
  <c r="I31" i="2"/>
  <c r="I34" i="2"/>
  <c r="I40" i="2"/>
  <c r="F69" i="26" l="1"/>
  <c r="F69" i="30"/>
  <c r="D71" i="29"/>
  <c r="B72" i="29"/>
  <c r="C71" i="29"/>
  <c r="D71" i="31"/>
  <c r="C71" i="31"/>
  <c r="B72" i="31"/>
  <c r="D71" i="44"/>
  <c r="B72" i="44"/>
  <c r="C71" i="44"/>
  <c r="B72" i="28"/>
  <c r="D71" i="28"/>
  <c r="C71" i="28"/>
  <c r="C71" i="26"/>
  <c r="D71" i="26"/>
  <c r="B72" i="26"/>
  <c r="C71" i="30"/>
  <c r="D71" i="30"/>
  <c r="B72" i="30"/>
  <c r="F69" i="31"/>
  <c r="D72" i="27"/>
  <c r="C72" i="27"/>
  <c r="B73" i="27"/>
  <c r="E73" i="27" s="1"/>
  <c r="D69" i="2"/>
  <c r="C69" i="2"/>
  <c r="C70" i="1"/>
  <c r="D70" i="1"/>
  <c r="B71" i="1"/>
  <c r="I42" i="2"/>
  <c r="I36" i="2"/>
  <c r="I47" i="2"/>
  <c r="I52" i="2"/>
  <c r="I50" i="2"/>
  <c r="I45" i="2"/>
  <c r="I32" i="2"/>
  <c r="I49" i="2"/>
  <c r="I51" i="2"/>
  <c r="B70" i="2"/>
  <c r="I53" i="2"/>
  <c r="I46" i="2"/>
  <c r="I43" i="2"/>
  <c r="F70" i="31" l="1"/>
  <c r="E72" i="28"/>
  <c r="D72" i="28"/>
  <c r="C72" i="28"/>
  <c r="B73" i="28"/>
  <c r="B73" i="30"/>
  <c r="D72" i="30"/>
  <c r="C72" i="30"/>
  <c r="D72" i="26"/>
  <c r="C72" i="26"/>
  <c r="B73" i="26"/>
  <c r="E72" i="44"/>
  <c r="D72" i="44"/>
  <c r="C72" i="44"/>
  <c r="B73" i="44"/>
  <c r="E72" i="29"/>
  <c r="C72" i="29"/>
  <c r="B73" i="29"/>
  <c r="D72" i="29"/>
  <c r="D72" i="31"/>
  <c r="B73" i="31"/>
  <c r="C72" i="31"/>
  <c r="F70" i="30"/>
  <c r="F70" i="26"/>
  <c r="D73" i="27"/>
  <c r="C73" i="27"/>
  <c r="B74" i="27"/>
  <c r="E74" i="27" s="1"/>
  <c r="D70" i="2"/>
  <c r="C70" i="2"/>
  <c r="C71" i="1"/>
  <c r="D71" i="1"/>
  <c r="B72" i="1"/>
  <c r="I62" i="2"/>
  <c r="I64" i="2"/>
  <c r="I65" i="2"/>
  <c r="I59" i="2"/>
  <c r="I44" i="2"/>
  <c r="I61" i="2"/>
  <c r="I48" i="2"/>
  <c r="I55" i="2"/>
  <c r="B71" i="2"/>
  <c r="I57" i="2"/>
  <c r="I58" i="2"/>
  <c r="I63" i="2"/>
  <c r="D73" i="30" l="1"/>
  <c r="C73" i="30"/>
  <c r="B74" i="30"/>
  <c r="D73" i="26"/>
  <c r="C73" i="26"/>
  <c r="B74" i="26"/>
  <c r="E73" i="28"/>
  <c r="B74" i="28"/>
  <c r="C73" i="28"/>
  <c r="D73" i="28"/>
  <c r="E73" i="29"/>
  <c r="D73" i="29"/>
  <c r="C73" i="29"/>
  <c r="B74" i="29"/>
  <c r="E73" i="44"/>
  <c r="D73" i="44"/>
  <c r="B74" i="44"/>
  <c r="C73" i="44"/>
  <c r="D73" i="31"/>
  <c r="C73" i="31"/>
  <c r="B74" i="31"/>
  <c r="B75" i="27"/>
  <c r="E75" i="27" s="1"/>
  <c r="D74" i="27"/>
  <c r="C74" i="27"/>
  <c r="C71" i="2"/>
  <c r="D71" i="2"/>
  <c r="C72" i="1"/>
  <c r="D72" i="1"/>
  <c r="B73" i="1"/>
  <c r="I54" i="2"/>
  <c r="I56" i="2"/>
  <c r="I67" i="2"/>
  <c r="I79" i="2"/>
  <c r="I69" i="2"/>
  <c r="I81" i="2"/>
  <c r="I89" i="2"/>
  <c r="I77" i="2"/>
  <c r="I76" i="2"/>
  <c r="I88" i="2"/>
  <c r="I60" i="2"/>
  <c r="B72" i="2"/>
  <c r="I71" i="2"/>
  <c r="I83" i="2"/>
  <c r="I73" i="2"/>
  <c r="I85" i="2"/>
  <c r="I87" i="2"/>
  <c r="I75" i="2"/>
  <c r="I70" i="2"/>
  <c r="I82" i="2"/>
  <c r="I78" i="2"/>
  <c r="I66" i="2"/>
  <c r="I74" i="2"/>
  <c r="I86" i="2"/>
  <c r="E74" i="29" l="1"/>
  <c r="D74" i="29"/>
  <c r="C74" i="29"/>
  <c r="B75" i="29"/>
  <c r="E74" i="31"/>
  <c r="B75" i="31"/>
  <c r="D74" i="31"/>
  <c r="C74" i="31"/>
  <c r="E74" i="30"/>
  <c r="B75" i="30"/>
  <c r="C74" i="30"/>
  <c r="D74" i="30"/>
  <c r="E74" i="26"/>
  <c r="B75" i="26"/>
  <c r="C74" i="26"/>
  <c r="D74" i="26"/>
  <c r="E74" i="44"/>
  <c r="D74" i="44"/>
  <c r="B75" i="44"/>
  <c r="C74" i="44"/>
  <c r="E74" i="28"/>
  <c r="B75" i="28"/>
  <c r="D74" i="28"/>
  <c r="C74" i="28"/>
  <c r="F72" i="29"/>
  <c r="F72" i="44"/>
  <c r="F72" i="27"/>
  <c r="F72" i="28"/>
  <c r="C75" i="27"/>
  <c r="B76" i="27"/>
  <c r="E76" i="27" s="1"/>
  <c r="D75" i="27"/>
  <c r="C72" i="2"/>
  <c r="D72" i="2"/>
  <c r="F73" i="44"/>
  <c r="D73" i="1"/>
  <c r="C73" i="1"/>
  <c r="B74" i="1"/>
  <c r="I84" i="2"/>
  <c r="I72" i="2"/>
  <c r="B73" i="2"/>
  <c r="I80" i="2"/>
  <c r="I68" i="2"/>
  <c r="E73" i="30" l="1"/>
  <c r="E75" i="28"/>
  <c r="D75" i="28"/>
  <c r="B76" i="28"/>
  <c r="C75" i="28"/>
  <c r="E75" i="26"/>
  <c r="C75" i="26"/>
  <c r="B76" i="26"/>
  <c r="D75" i="26"/>
  <c r="E75" i="31"/>
  <c r="C75" i="31"/>
  <c r="B76" i="31"/>
  <c r="D75" i="31"/>
  <c r="E75" i="29"/>
  <c r="D75" i="29"/>
  <c r="B76" i="29"/>
  <c r="C75" i="29"/>
  <c r="E75" i="44"/>
  <c r="D75" i="44"/>
  <c r="B76" i="44"/>
  <c r="C75" i="44"/>
  <c r="E75" i="30"/>
  <c r="C75" i="30"/>
  <c r="B76" i="30"/>
  <c r="D75" i="30"/>
  <c r="F73" i="29"/>
  <c r="F73" i="27"/>
  <c r="F73" i="28"/>
  <c r="D76" i="27"/>
  <c r="C76" i="27"/>
  <c r="B77" i="27"/>
  <c r="E77" i="27" s="1"/>
  <c r="D73" i="2"/>
  <c r="C73" i="2"/>
  <c r="D74" i="1"/>
  <c r="C74" i="1"/>
  <c r="B75" i="1"/>
  <c r="B74" i="2"/>
  <c r="E76" i="29" l="1"/>
  <c r="D76" i="29"/>
  <c r="C76" i="29"/>
  <c r="B77" i="29"/>
  <c r="E76" i="26"/>
  <c r="D76" i="26"/>
  <c r="B77" i="26"/>
  <c r="C76" i="26"/>
  <c r="E76" i="44"/>
  <c r="D76" i="44"/>
  <c r="C76" i="44"/>
  <c r="B77" i="44"/>
  <c r="E76" i="31"/>
  <c r="B77" i="31"/>
  <c r="D76" i="31"/>
  <c r="C76" i="31"/>
  <c r="E76" i="28"/>
  <c r="D76" i="28"/>
  <c r="C76" i="28"/>
  <c r="B77" i="28"/>
  <c r="E76" i="30"/>
  <c r="B77" i="30"/>
  <c r="C76" i="30"/>
  <c r="D76" i="30"/>
  <c r="F74" i="29"/>
  <c r="F74" i="44"/>
  <c r="F74" i="27"/>
  <c r="F74" i="28"/>
  <c r="D77" i="27"/>
  <c r="C77" i="27"/>
  <c r="B78" i="27"/>
  <c r="E78" i="27" s="1"/>
  <c r="D74" i="2"/>
  <c r="C74" i="2"/>
  <c r="E74" i="2"/>
  <c r="D75" i="1"/>
  <c r="C75" i="1"/>
  <c r="B76" i="1"/>
  <c r="B75" i="2"/>
  <c r="E77" i="30" l="1"/>
  <c r="B78" i="30"/>
  <c r="D77" i="30"/>
  <c r="C77" i="30"/>
  <c r="E77" i="31"/>
  <c r="C77" i="31"/>
  <c r="B78" i="31"/>
  <c r="D77" i="31"/>
  <c r="E77" i="44"/>
  <c r="D77" i="44"/>
  <c r="B78" i="44"/>
  <c r="C77" i="44"/>
  <c r="E77" i="29"/>
  <c r="D77" i="29"/>
  <c r="C77" i="29"/>
  <c r="B78" i="29"/>
  <c r="E77" i="26"/>
  <c r="B78" i="26"/>
  <c r="D77" i="26"/>
  <c r="C77" i="26"/>
  <c r="E77" i="28"/>
  <c r="D77" i="28"/>
  <c r="C77" i="28"/>
  <c r="B78" i="28"/>
  <c r="F75" i="29"/>
  <c r="F75" i="44"/>
  <c r="F75" i="28"/>
  <c r="F75" i="27"/>
  <c r="B79" i="27"/>
  <c r="E79" i="27" s="1"/>
  <c r="D78" i="27"/>
  <c r="C78" i="27"/>
  <c r="C75" i="2"/>
  <c r="D75" i="2"/>
  <c r="E75" i="2"/>
  <c r="C76" i="1"/>
  <c r="D76" i="1"/>
  <c r="B77" i="1"/>
  <c r="B76" i="2"/>
  <c r="E78" i="29" l="1"/>
  <c r="B79" i="29"/>
  <c r="D78" i="29"/>
  <c r="C78" i="29"/>
  <c r="E78" i="44"/>
  <c r="D78" i="44"/>
  <c r="B79" i="44"/>
  <c r="C78" i="44"/>
  <c r="E78" i="28"/>
  <c r="B79" i="28"/>
  <c r="C78" i="28"/>
  <c r="D78" i="28"/>
  <c r="E78" i="26"/>
  <c r="B79" i="26"/>
  <c r="C78" i="26"/>
  <c r="D78" i="26"/>
  <c r="E78" i="30"/>
  <c r="C78" i="30"/>
  <c r="D78" i="30"/>
  <c r="B79" i="30"/>
  <c r="E78" i="31"/>
  <c r="B79" i="31"/>
  <c r="D78" i="31"/>
  <c r="C78" i="31"/>
  <c r="F76" i="29"/>
  <c r="F76" i="44"/>
  <c r="F76" i="27"/>
  <c r="F76" i="28"/>
  <c r="C79" i="27"/>
  <c r="B80" i="27"/>
  <c r="E80" i="27" s="1"/>
  <c r="D79" i="27"/>
  <c r="C76" i="2"/>
  <c r="D76" i="2"/>
  <c r="E76" i="2"/>
  <c r="C77" i="1"/>
  <c r="D77" i="1"/>
  <c r="B78" i="1"/>
  <c r="B77" i="2"/>
  <c r="E79" i="31" l="1"/>
  <c r="C79" i="31"/>
  <c r="B80" i="31"/>
  <c r="D79" i="31"/>
  <c r="E79" i="26"/>
  <c r="B80" i="26"/>
  <c r="D79" i="26"/>
  <c r="C79" i="26"/>
  <c r="E79" i="44"/>
  <c r="D79" i="44"/>
  <c r="B80" i="44"/>
  <c r="C79" i="44"/>
  <c r="E79" i="30"/>
  <c r="B80" i="30"/>
  <c r="C79" i="30"/>
  <c r="D79" i="30"/>
  <c r="E79" i="28"/>
  <c r="B80" i="28"/>
  <c r="C79" i="28"/>
  <c r="D79" i="28"/>
  <c r="E79" i="29"/>
  <c r="C79" i="29"/>
  <c r="D79" i="29"/>
  <c r="B80" i="29"/>
  <c r="F77" i="29"/>
  <c r="F77" i="44"/>
  <c r="F77" i="27"/>
  <c r="F77" i="28"/>
  <c r="D80" i="27"/>
  <c r="C80" i="27"/>
  <c r="B81" i="27"/>
  <c r="E81" i="27" s="1"/>
  <c r="C77" i="2"/>
  <c r="D77" i="2"/>
  <c r="E77" i="2"/>
  <c r="D78" i="1"/>
  <c r="C78" i="1"/>
  <c r="B79" i="1"/>
  <c r="B78" i="2"/>
  <c r="E80" i="30" l="1"/>
  <c r="D80" i="30"/>
  <c r="C80" i="30"/>
  <c r="B81" i="30"/>
  <c r="E80" i="26"/>
  <c r="C80" i="26"/>
  <c r="B81" i="26"/>
  <c r="D80" i="26"/>
  <c r="E80" i="29"/>
  <c r="B81" i="29"/>
  <c r="C80" i="29"/>
  <c r="D80" i="29"/>
  <c r="E80" i="44"/>
  <c r="D80" i="44"/>
  <c r="B81" i="44"/>
  <c r="C80" i="44"/>
  <c r="E80" i="31"/>
  <c r="D80" i="31"/>
  <c r="B81" i="31"/>
  <c r="C80" i="31"/>
  <c r="E80" i="28"/>
  <c r="D80" i="28"/>
  <c r="C80" i="28"/>
  <c r="B81" i="28"/>
  <c r="F78" i="44"/>
  <c r="F78" i="29"/>
  <c r="F78" i="27"/>
  <c r="F78" i="28"/>
  <c r="D81" i="27"/>
  <c r="C81" i="27"/>
  <c r="B82" i="27"/>
  <c r="E82" i="27" s="1"/>
  <c r="D78" i="2"/>
  <c r="C78" i="2"/>
  <c r="E78" i="2"/>
  <c r="D79" i="1"/>
  <c r="C79" i="1"/>
  <c r="B80" i="1"/>
  <c r="B79" i="2"/>
  <c r="E81" i="44" l="1"/>
  <c r="D81" i="44"/>
  <c r="B82" i="44"/>
  <c r="C81" i="44"/>
  <c r="E81" i="28"/>
  <c r="B82" i="28"/>
  <c r="D81" i="28"/>
  <c r="C81" i="28"/>
  <c r="E81" i="26"/>
  <c r="C81" i="26"/>
  <c r="B82" i="26"/>
  <c r="D81" i="26"/>
  <c r="E81" i="30"/>
  <c r="C81" i="30"/>
  <c r="B82" i="30"/>
  <c r="D81" i="30"/>
  <c r="E81" i="31"/>
  <c r="B82" i="31"/>
  <c r="C81" i="31"/>
  <c r="D81" i="31"/>
  <c r="E81" i="29"/>
  <c r="C81" i="29"/>
  <c r="B82" i="29"/>
  <c r="D81" i="29"/>
  <c r="F79" i="29"/>
  <c r="F79" i="44"/>
  <c r="F79" i="28"/>
  <c r="F79" i="27"/>
  <c r="B83" i="27"/>
  <c r="E83" i="27" s="1"/>
  <c r="D82" i="27"/>
  <c r="C82" i="27"/>
  <c r="C79" i="2"/>
  <c r="D79" i="2"/>
  <c r="E79" i="2"/>
  <c r="D80" i="1"/>
  <c r="C80" i="1"/>
  <c r="B81" i="1"/>
  <c r="B80" i="2"/>
  <c r="E82" i="28" l="1"/>
  <c r="B83" i="28"/>
  <c r="C82" i="28"/>
  <c r="D82" i="28"/>
  <c r="E82" i="30"/>
  <c r="C82" i="30"/>
  <c r="B83" i="30"/>
  <c r="D82" i="30"/>
  <c r="E82" i="26"/>
  <c r="B83" i="26"/>
  <c r="C82" i="26"/>
  <c r="D82" i="26"/>
  <c r="E82" i="44"/>
  <c r="D82" i="44"/>
  <c r="B83" i="44"/>
  <c r="C82" i="44"/>
  <c r="E82" i="31"/>
  <c r="B83" i="31"/>
  <c r="D82" i="31"/>
  <c r="C82" i="31"/>
  <c r="E82" i="29"/>
  <c r="B83" i="29"/>
  <c r="D82" i="29"/>
  <c r="C82" i="29"/>
  <c r="F80" i="44"/>
  <c r="F80" i="29"/>
  <c r="F80" i="27"/>
  <c r="F80" i="28"/>
  <c r="C83" i="27"/>
  <c r="B84" i="27"/>
  <c r="E84" i="27" s="1"/>
  <c r="D83" i="27"/>
  <c r="C80" i="2"/>
  <c r="D80" i="2"/>
  <c r="E80" i="2"/>
  <c r="D81" i="1"/>
  <c r="C81" i="1"/>
  <c r="B82" i="1"/>
  <c r="B81" i="2"/>
  <c r="E83" i="29" l="1"/>
  <c r="C83" i="29"/>
  <c r="D83" i="29"/>
  <c r="B84" i="29"/>
  <c r="E83" i="30"/>
  <c r="C83" i="30"/>
  <c r="D83" i="30"/>
  <c r="B84" i="30"/>
  <c r="E83" i="44"/>
  <c r="B84" i="44"/>
  <c r="D83" i="44"/>
  <c r="C83" i="44"/>
  <c r="E83" i="31"/>
  <c r="D83" i="31"/>
  <c r="C83" i="31"/>
  <c r="B84" i="31"/>
  <c r="E83" i="26"/>
  <c r="B84" i="26"/>
  <c r="D83" i="26"/>
  <c r="C83" i="26"/>
  <c r="E83" i="28"/>
  <c r="B84" i="28"/>
  <c r="C83" i="28"/>
  <c r="D83" i="28"/>
  <c r="F81" i="29"/>
  <c r="F81" i="44"/>
  <c r="F81" i="27"/>
  <c r="F81" i="28"/>
  <c r="B85" i="27"/>
  <c r="E85" i="27" s="1"/>
  <c r="D84" i="27"/>
  <c r="C84" i="27"/>
  <c r="D81" i="2"/>
  <c r="C81" i="2"/>
  <c r="E81" i="2"/>
  <c r="C82" i="1"/>
  <c r="D82" i="1"/>
  <c r="B83" i="1"/>
  <c r="B82" i="2"/>
  <c r="E84" i="31" l="1"/>
  <c r="D84" i="31"/>
  <c r="C84" i="31"/>
  <c r="B85" i="31"/>
  <c r="E84" i="29"/>
  <c r="D84" i="29"/>
  <c r="C84" i="29"/>
  <c r="B85" i="29"/>
  <c r="E84" i="44"/>
  <c r="D84" i="44"/>
  <c r="C84" i="44"/>
  <c r="B85" i="44"/>
  <c r="E84" i="30"/>
  <c r="C84" i="30"/>
  <c r="D84" i="30"/>
  <c r="B85" i="30"/>
  <c r="E84" i="28"/>
  <c r="C84" i="28"/>
  <c r="D84" i="28"/>
  <c r="B85" i="28"/>
  <c r="E84" i="26"/>
  <c r="D84" i="26"/>
  <c r="C84" i="26"/>
  <c r="B85" i="26"/>
  <c r="F82" i="29"/>
  <c r="F82" i="44"/>
  <c r="F82" i="27"/>
  <c r="F82" i="28"/>
  <c r="D85" i="27"/>
  <c r="C85" i="27"/>
  <c r="B86" i="27"/>
  <c r="E86" i="27" s="1"/>
  <c r="D82" i="2"/>
  <c r="C82" i="2"/>
  <c r="E82" i="2"/>
  <c r="D83" i="1"/>
  <c r="C83" i="1"/>
  <c r="B84" i="1"/>
  <c r="B83" i="2"/>
  <c r="E85" i="29" l="1"/>
  <c r="B86" i="29"/>
  <c r="D85" i="29"/>
  <c r="C85" i="29"/>
  <c r="E85" i="26"/>
  <c r="C85" i="26"/>
  <c r="B86" i="26"/>
  <c r="D85" i="26"/>
  <c r="E85" i="28"/>
  <c r="D85" i="28"/>
  <c r="C85" i="28"/>
  <c r="B86" i="28"/>
  <c r="E85" i="44"/>
  <c r="D85" i="44"/>
  <c r="B86" i="44"/>
  <c r="C85" i="44"/>
  <c r="E85" i="31"/>
  <c r="D85" i="31"/>
  <c r="C85" i="31"/>
  <c r="B86" i="31"/>
  <c r="E85" i="30"/>
  <c r="B86" i="30"/>
  <c r="D85" i="30"/>
  <c r="C85" i="30"/>
  <c r="F83" i="44"/>
  <c r="F83" i="29"/>
  <c r="F83" i="28"/>
  <c r="F83" i="27"/>
  <c r="B87" i="27"/>
  <c r="E87" i="27" s="1"/>
  <c r="D86" i="27"/>
  <c r="C86" i="27"/>
  <c r="C83" i="2"/>
  <c r="D83" i="2"/>
  <c r="E83" i="2"/>
  <c r="D84" i="1"/>
  <c r="C84" i="1"/>
  <c r="B85" i="1"/>
  <c r="B84" i="2"/>
  <c r="E86" i="30" l="1"/>
  <c r="B87" i="30"/>
  <c r="D86" i="30"/>
  <c r="C86" i="30"/>
  <c r="E86" i="26"/>
  <c r="C86" i="26"/>
  <c r="D86" i="26"/>
  <c r="B87" i="26"/>
  <c r="E86" i="31"/>
  <c r="B87" i="31"/>
  <c r="D86" i="31"/>
  <c r="C86" i="31"/>
  <c r="E86" i="28"/>
  <c r="D86" i="28"/>
  <c r="B87" i="28"/>
  <c r="C86" i="28"/>
  <c r="E86" i="29"/>
  <c r="C86" i="29"/>
  <c r="B87" i="29"/>
  <c r="D86" i="29"/>
  <c r="E86" i="44"/>
  <c r="D86" i="44"/>
  <c r="B87" i="44"/>
  <c r="C86" i="44"/>
  <c r="F84" i="29"/>
  <c r="F84" i="44"/>
  <c r="F84" i="27"/>
  <c r="F84" i="28"/>
  <c r="C87" i="27"/>
  <c r="B88" i="27"/>
  <c r="E88" i="27" s="1"/>
  <c r="D87" i="27"/>
  <c r="C84" i="2"/>
  <c r="D84" i="2"/>
  <c r="E84" i="2"/>
  <c r="C85" i="1"/>
  <c r="D85" i="1"/>
  <c r="B86" i="1"/>
  <c r="B85" i="2"/>
  <c r="E87" i="26" l="1"/>
  <c r="D87" i="26"/>
  <c r="B88" i="26"/>
  <c r="C87" i="26"/>
  <c r="E87" i="28"/>
  <c r="B88" i="28"/>
  <c r="D87" i="28"/>
  <c r="C87" i="28"/>
  <c r="E87" i="29"/>
  <c r="D87" i="29"/>
  <c r="C87" i="29"/>
  <c r="B88" i="29"/>
  <c r="E87" i="31"/>
  <c r="C87" i="31"/>
  <c r="D87" i="31"/>
  <c r="B88" i="31"/>
  <c r="E87" i="30"/>
  <c r="B88" i="30"/>
  <c r="D87" i="30"/>
  <c r="C87" i="30"/>
  <c r="E87" i="44"/>
  <c r="D87" i="44"/>
  <c r="B88" i="44"/>
  <c r="C87" i="44"/>
  <c r="F85" i="44"/>
  <c r="F85" i="27"/>
  <c r="F85" i="28"/>
  <c r="F85" i="29"/>
  <c r="D88" i="27"/>
  <c r="C88" i="27"/>
  <c r="B89" i="27"/>
  <c r="E89" i="27" s="1"/>
  <c r="D85" i="2"/>
  <c r="C85" i="2"/>
  <c r="E85" i="2"/>
  <c r="C86" i="1"/>
  <c r="D86" i="1"/>
  <c r="B87" i="1"/>
  <c r="B86" i="2"/>
  <c r="E88" i="28" l="1"/>
  <c r="B89" i="28"/>
  <c r="C88" i="28"/>
  <c r="D88" i="28"/>
  <c r="E88" i="31"/>
  <c r="C88" i="31"/>
  <c r="B89" i="31"/>
  <c r="D88" i="31"/>
  <c r="E88" i="29"/>
  <c r="D88" i="29"/>
  <c r="C88" i="29"/>
  <c r="B89" i="29"/>
  <c r="E88" i="26"/>
  <c r="D88" i="26"/>
  <c r="C88" i="26"/>
  <c r="B89" i="26"/>
  <c r="E88" i="30"/>
  <c r="D88" i="30"/>
  <c r="C88" i="30"/>
  <c r="B89" i="30"/>
  <c r="E88" i="44"/>
  <c r="D88" i="44"/>
  <c r="C88" i="44"/>
  <c r="B89" i="44"/>
  <c r="F86" i="29"/>
  <c r="F86" i="44"/>
  <c r="F86" i="27"/>
  <c r="F86" i="28"/>
  <c r="D89" i="27"/>
  <c r="C89" i="27"/>
  <c r="D86" i="2"/>
  <c r="C86" i="2"/>
  <c r="E86" i="2"/>
  <c r="D87" i="1"/>
  <c r="C87" i="1"/>
  <c r="B88" i="1"/>
  <c r="B87" i="2"/>
  <c r="E89" i="44" l="1"/>
  <c r="C89" i="44"/>
  <c r="D89" i="44"/>
  <c r="E89" i="30"/>
  <c r="D89" i="30"/>
  <c r="C89" i="30"/>
  <c r="E89" i="29"/>
  <c r="D89" i="29"/>
  <c r="C89" i="29"/>
  <c r="E89" i="31"/>
  <c r="C89" i="31"/>
  <c r="D89" i="31"/>
  <c r="E89" i="28"/>
  <c r="C89" i="28"/>
  <c r="D89" i="28"/>
  <c r="E89" i="26"/>
  <c r="C89" i="26"/>
  <c r="D89" i="26"/>
  <c r="F87" i="29"/>
  <c r="F87" i="44"/>
  <c r="F87" i="28"/>
  <c r="F87" i="27"/>
  <c r="C87" i="2"/>
  <c r="D87" i="2"/>
  <c r="E87" i="2"/>
  <c r="D88" i="1"/>
  <c r="C88" i="1"/>
  <c r="B89" i="1"/>
  <c r="B88" i="2"/>
  <c r="F88" i="29" l="1"/>
  <c r="F88" i="44"/>
  <c r="F88" i="27"/>
  <c r="F88" i="28"/>
  <c r="C88" i="2"/>
  <c r="D88" i="2"/>
  <c r="E88" i="2"/>
  <c r="F89" i="44"/>
  <c r="D89" i="1"/>
  <c r="C89" i="1"/>
  <c r="B89" i="2"/>
  <c r="F89" i="27" l="1"/>
  <c r="F89" i="28"/>
  <c r="D10" i="12"/>
  <c r="F89" i="29"/>
  <c r="E10" i="12"/>
  <c r="D89" i="2"/>
  <c r="C89" i="2"/>
  <c r="E89" i="2"/>
  <c r="L10" i="12" l="1"/>
  <c r="H10" i="12"/>
  <c r="F68" i="29" l="1"/>
  <c r="F69" i="29" l="1"/>
  <c r="F70" i="29" l="1"/>
  <c r="F68" i="28" l="1"/>
  <c r="F68" i="27"/>
  <c r="F68" i="44"/>
  <c r="F68" i="2" l="1"/>
  <c r="F70" i="27" l="1"/>
  <c r="F70" i="28"/>
  <c r="F70" i="44"/>
  <c r="F70" i="2" l="1"/>
  <c r="F69" i="28" l="1"/>
  <c r="F69" i="27"/>
  <c r="F69" i="44"/>
  <c r="F69" i="2" l="1"/>
  <c r="E72" i="31" l="1"/>
  <c r="E72" i="2" l="1"/>
  <c r="E73" i="31"/>
  <c r="E73" i="2" l="1"/>
  <c r="E6" i="30" l="1"/>
  <c r="E7" i="30" l="1"/>
  <c r="E8" i="30" l="1"/>
  <c r="E9" i="30" l="1"/>
  <c r="E10" i="30" l="1"/>
  <c r="E11" i="30" l="1"/>
  <c r="E12" i="30" l="1"/>
  <c r="E13" i="30" l="1"/>
  <c r="E14" i="30" l="1"/>
  <c r="E15" i="30" l="1"/>
  <c r="E16" i="30" l="1"/>
  <c r="E17" i="30" l="1"/>
  <c r="E18" i="30" l="1"/>
  <c r="E19" i="30" l="1"/>
  <c r="E20" i="30" l="1"/>
  <c r="E21" i="30" l="1"/>
  <c r="E22" i="30" l="1"/>
  <c r="E23" i="30" l="1"/>
  <c r="E24" i="30" l="1"/>
  <c r="E25" i="30" l="1"/>
  <c r="E26" i="30" l="1"/>
  <c r="E27" i="30" l="1"/>
  <c r="E28" i="30" l="1"/>
  <c r="E29" i="30" l="1"/>
  <c r="E30" i="30" l="1"/>
  <c r="E31" i="30"/>
  <c r="E32" i="30" l="1"/>
  <c r="E33" i="30" l="1"/>
  <c r="E34" i="30" l="1"/>
  <c r="E35" i="30" l="1"/>
  <c r="E36" i="30" l="1"/>
  <c r="E37" i="30" l="1"/>
  <c r="E38" i="30" l="1"/>
  <c r="E39" i="30" l="1"/>
  <c r="E72" i="30" l="1"/>
  <c r="F36" i="10"/>
  <c r="F36" i="7"/>
  <c r="F72" i="30"/>
  <c r="E40" i="30"/>
  <c r="F73" i="30" l="1"/>
  <c r="F37" i="7"/>
  <c r="F37" i="10"/>
  <c r="E41" i="30"/>
  <c r="F38" i="10" l="1"/>
  <c r="F38" i="7"/>
  <c r="F74" i="30"/>
  <c r="F6" i="10" l="1"/>
  <c r="E42" i="30"/>
  <c r="F6" i="7"/>
  <c r="F75" i="30"/>
  <c r="F39" i="10"/>
  <c r="F39" i="7"/>
  <c r="F76" i="30" l="1"/>
  <c r="F40" i="7"/>
  <c r="F40" i="10"/>
  <c r="E43" i="30"/>
  <c r="F7" i="10"/>
  <c r="F7" i="7"/>
  <c r="E44" i="30" l="1"/>
  <c r="F8" i="10"/>
  <c r="F8" i="7"/>
  <c r="F77" i="30"/>
  <c r="F41" i="10"/>
  <c r="F41" i="7"/>
  <c r="F9" i="10" l="1"/>
  <c r="E45" i="30"/>
  <c r="F9" i="7"/>
  <c r="F78" i="30" l="1"/>
  <c r="F42" i="10"/>
  <c r="F42" i="7"/>
  <c r="F79" i="30"/>
  <c r="F43" i="10"/>
  <c r="F43" i="7"/>
  <c r="E46" i="30"/>
  <c r="F10" i="10"/>
  <c r="F10" i="7"/>
  <c r="F80" i="30" l="1"/>
  <c r="F44" i="7"/>
  <c r="F44" i="10"/>
  <c r="E47" i="30"/>
  <c r="F11" i="10"/>
  <c r="F11" i="7"/>
  <c r="F81" i="30" l="1"/>
  <c r="F45" i="10"/>
  <c r="F45" i="7"/>
  <c r="E48" i="30"/>
  <c r="F12" i="7"/>
  <c r="F12" i="10"/>
  <c r="F82" i="30" l="1"/>
  <c r="F46" i="10"/>
  <c r="F46" i="7"/>
  <c r="E49" i="30"/>
  <c r="F13" i="10"/>
  <c r="F13" i="7"/>
  <c r="F47" i="10" l="1"/>
  <c r="F47" i="7"/>
  <c r="F83" i="30"/>
  <c r="E50" i="30"/>
  <c r="F14" i="7"/>
  <c r="F14" i="10"/>
  <c r="F84" i="30" l="1"/>
  <c r="F48" i="10"/>
  <c r="F48" i="7"/>
  <c r="E51" i="30"/>
  <c r="F15" i="7"/>
  <c r="F15" i="10"/>
  <c r="F85" i="30" l="1"/>
  <c r="F49" i="7"/>
  <c r="F49" i="10"/>
  <c r="E52" i="30"/>
  <c r="F16" i="7"/>
  <c r="F16" i="10"/>
  <c r="F86" i="30" l="1"/>
  <c r="F50" i="10"/>
  <c r="F50" i="7"/>
  <c r="E53" i="30"/>
  <c r="F17" i="7"/>
  <c r="F17" i="10"/>
  <c r="F87" i="30" l="1"/>
  <c r="F51" i="7"/>
  <c r="F51" i="10"/>
  <c r="F18" i="7"/>
  <c r="F18" i="10"/>
  <c r="E54" i="30"/>
  <c r="F88" i="30" l="1"/>
  <c r="F52" i="7"/>
  <c r="F52" i="10"/>
  <c r="E55" i="30"/>
  <c r="F19" i="7"/>
  <c r="F19" i="10"/>
  <c r="F20" i="10" l="1"/>
  <c r="E56" i="30"/>
  <c r="F20" i="7"/>
  <c r="F53" i="7"/>
  <c r="F53" i="10"/>
  <c r="F89" i="30"/>
  <c r="F6" i="12"/>
  <c r="F7" i="12"/>
  <c r="F6" i="23" s="1"/>
  <c r="F10" i="12"/>
  <c r="F9" i="23" l="1"/>
  <c r="E58" i="30" l="1"/>
  <c r="F22" i="10"/>
  <c r="F22" i="7"/>
  <c r="E57" i="30"/>
  <c r="F21" i="10"/>
  <c r="F21" i="7"/>
  <c r="F24" i="7" l="1"/>
  <c r="F24" i="10"/>
  <c r="E60" i="30"/>
  <c r="E59" i="30"/>
  <c r="F23" i="7"/>
  <c r="F23" i="10"/>
  <c r="E61" i="30" l="1"/>
  <c r="F25" i="10"/>
  <c r="F25" i="7"/>
  <c r="E62" i="30" l="1"/>
  <c r="F26" i="7"/>
  <c r="F26" i="10"/>
  <c r="E63" i="30" l="1"/>
  <c r="F27" i="7"/>
  <c r="F27" i="10"/>
  <c r="E64" i="30" l="1"/>
  <c r="F28" i="7"/>
  <c r="F28" i="10"/>
  <c r="F29" i="7" l="1"/>
  <c r="F29" i="10"/>
  <c r="E65" i="30"/>
  <c r="E66" i="30" l="1"/>
  <c r="F30" i="7"/>
  <c r="F30" i="10"/>
  <c r="E67" i="30" l="1"/>
  <c r="F31" i="10"/>
  <c r="F31" i="7"/>
  <c r="E68" i="30" l="1"/>
  <c r="F32" i="7"/>
  <c r="F32" i="10"/>
  <c r="E70" i="30" l="1"/>
  <c r="F34" i="7"/>
  <c r="F34" i="10"/>
  <c r="F33" i="7"/>
  <c r="E69" i="30"/>
  <c r="F33" i="10"/>
  <c r="F9" i="12"/>
  <c r="F8" i="23" s="1"/>
  <c r="F71" i="30" l="1"/>
  <c r="E71" i="30"/>
  <c r="F35" i="10"/>
  <c r="F35" i="7"/>
  <c r="F8" i="12"/>
  <c r="F7" i="23" s="1"/>
  <c r="E6" i="26" l="1"/>
  <c r="E7" i="26" l="1"/>
  <c r="E8" i="26" l="1"/>
  <c r="E9" i="26" l="1"/>
  <c r="E10" i="26" l="1"/>
  <c r="E11" i="26" l="1"/>
  <c r="E12" i="26" l="1"/>
  <c r="E13" i="26" l="1"/>
  <c r="E14" i="26" l="1"/>
  <c r="E15" i="26" l="1"/>
  <c r="E16" i="26" l="1"/>
  <c r="E17" i="26" l="1"/>
  <c r="E18" i="26" l="1"/>
  <c r="E19" i="26" l="1"/>
  <c r="E20" i="26" l="1"/>
  <c r="E21" i="26" l="1"/>
  <c r="E22" i="26" l="1"/>
  <c r="E23" i="26" l="1"/>
  <c r="E24" i="26" l="1"/>
  <c r="E25" i="26" l="1"/>
  <c r="E26" i="26" l="1"/>
  <c r="E27" i="26" l="1"/>
  <c r="E28" i="26" l="1"/>
  <c r="E29" i="26" l="1"/>
  <c r="E30" i="26" l="1"/>
  <c r="E31" i="26" l="1"/>
  <c r="E32" i="26" l="1"/>
  <c r="E33" i="26" l="1"/>
  <c r="E34" i="26" l="1"/>
  <c r="E35" i="26" l="1"/>
  <c r="E36" i="26" l="1"/>
  <c r="E37" i="26" l="1"/>
  <c r="E38" i="26" l="1"/>
  <c r="E39" i="26" l="1"/>
  <c r="E40" i="26" l="1"/>
  <c r="E41" i="26" l="1"/>
  <c r="C6" i="10" l="1"/>
  <c r="C6" i="7"/>
  <c r="E42" i="26"/>
  <c r="E43" i="26" l="1"/>
  <c r="C7" i="10"/>
  <c r="C7" i="7"/>
  <c r="C8" i="10" l="1"/>
  <c r="E44" i="26"/>
  <c r="C8" i="7"/>
  <c r="E45" i="26" l="1"/>
  <c r="C9" i="7"/>
  <c r="C9" i="10"/>
  <c r="E46" i="26" l="1"/>
  <c r="C10" i="7"/>
  <c r="C10" i="10"/>
  <c r="E47" i="26" l="1"/>
  <c r="C11" i="7"/>
  <c r="C11" i="10"/>
  <c r="E48" i="26" l="1"/>
  <c r="C12" i="10"/>
  <c r="C12" i="7"/>
  <c r="E49" i="26" l="1"/>
  <c r="C13" i="10"/>
  <c r="C13" i="7"/>
  <c r="E50" i="26" l="1"/>
  <c r="C14" i="10"/>
  <c r="C14" i="7"/>
  <c r="E51" i="26" l="1"/>
  <c r="C15" i="7"/>
  <c r="C15" i="10"/>
  <c r="E52" i="26" l="1"/>
  <c r="C16" i="7"/>
  <c r="C16" i="10"/>
  <c r="E53" i="26" l="1"/>
  <c r="C17" i="10"/>
  <c r="C17" i="7"/>
  <c r="C18" i="7" l="1"/>
  <c r="C18" i="10"/>
  <c r="E54" i="26"/>
  <c r="E55" i="26" l="1"/>
  <c r="C19" i="7"/>
  <c r="C19" i="10"/>
  <c r="E56" i="26" l="1"/>
  <c r="C20" i="7"/>
  <c r="C20" i="10"/>
  <c r="C21" i="10" l="1"/>
  <c r="C21" i="7"/>
  <c r="E57" i="26"/>
  <c r="E58" i="26" l="1"/>
  <c r="C22" i="10"/>
  <c r="C22" i="7"/>
  <c r="E59" i="26" l="1"/>
  <c r="C23" i="7"/>
  <c r="C23" i="10"/>
  <c r="E60" i="26" l="1"/>
  <c r="C24" i="7"/>
  <c r="C24" i="10"/>
  <c r="C25" i="10" l="1"/>
  <c r="C25" i="7"/>
  <c r="E61" i="26"/>
  <c r="E62" i="26" l="1"/>
  <c r="C26" i="7"/>
  <c r="C26" i="10"/>
  <c r="E63" i="26" l="1"/>
  <c r="C27" i="10"/>
  <c r="C27" i="7"/>
  <c r="E64" i="26" l="1"/>
  <c r="C28" i="7"/>
  <c r="C28" i="10"/>
  <c r="C29" i="7" l="1"/>
  <c r="C29" i="10"/>
  <c r="E65" i="26"/>
  <c r="E66" i="26" l="1"/>
  <c r="C30" i="7"/>
  <c r="C30" i="10"/>
  <c r="C31" i="7" l="1"/>
  <c r="E67" i="26"/>
  <c r="C31" i="10"/>
  <c r="E68" i="26" l="1"/>
  <c r="C32" i="7"/>
  <c r="C32" i="10"/>
  <c r="E69" i="26" l="1"/>
  <c r="C33" i="10"/>
  <c r="C33" i="7"/>
  <c r="E70" i="26" l="1"/>
  <c r="C34" i="7"/>
  <c r="C34" i="10"/>
  <c r="C35" i="10" l="1"/>
  <c r="C35" i="7"/>
  <c r="F71" i="26"/>
  <c r="E71" i="26"/>
  <c r="E72" i="26" l="1"/>
  <c r="E73" i="26" l="1"/>
  <c r="C6" i="12" l="1"/>
  <c r="C7" i="12"/>
  <c r="C6" i="23" s="1"/>
  <c r="C8" i="12"/>
  <c r="C7" i="23" s="1"/>
  <c r="E7" i="31" l="1"/>
  <c r="E6" i="31"/>
  <c r="E8" i="31"/>
  <c r="E9" i="31"/>
  <c r="E11" i="31"/>
  <c r="E10" i="31"/>
  <c r="E12" i="31"/>
  <c r="E13" i="31"/>
  <c r="E15" i="31"/>
  <c r="E14" i="31"/>
  <c r="E16" i="31"/>
  <c r="E18" i="31"/>
  <c r="E17" i="31"/>
  <c r="E19" i="31"/>
  <c r="E20" i="31"/>
  <c r="E21" i="31"/>
  <c r="E22" i="31"/>
  <c r="E23" i="31"/>
  <c r="E24" i="31"/>
  <c r="E26" i="31"/>
  <c r="E25" i="31"/>
  <c r="E27" i="31"/>
  <c r="E28" i="31"/>
  <c r="E29" i="31"/>
  <c r="E31" i="31"/>
  <c r="E34" i="31"/>
  <c r="E32" i="31"/>
  <c r="E33" i="31"/>
  <c r="E35" i="31"/>
  <c r="E36" i="31"/>
  <c r="E37" i="31"/>
  <c r="E38" i="31"/>
  <c r="E40" i="31"/>
  <c r="E39" i="31"/>
  <c r="E41" i="31"/>
  <c r="E30" i="31" l="1"/>
  <c r="G6" i="12"/>
  <c r="J6" i="12" s="1"/>
  <c r="E43" i="31"/>
  <c r="G7" i="7"/>
  <c r="G7" i="10"/>
  <c r="E42" i="31"/>
  <c r="G6" i="10"/>
  <c r="G6" i="7"/>
  <c r="E44" i="31" l="1"/>
  <c r="G8" i="10"/>
  <c r="G8" i="7"/>
  <c r="E45" i="31" l="1"/>
  <c r="G9" i="10"/>
  <c r="G9" i="7"/>
  <c r="E46" i="31" l="1"/>
  <c r="G10" i="7"/>
  <c r="G10" i="10"/>
  <c r="G11" i="10" l="1"/>
  <c r="E47" i="31"/>
  <c r="G11" i="7"/>
  <c r="E48" i="31" l="1"/>
  <c r="G12" i="10"/>
  <c r="G12" i="7"/>
  <c r="E66" i="31" l="1"/>
  <c r="G30" i="10"/>
  <c r="G30" i="7"/>
  <c r="E60" i="31"/>
  <c r="G24" i="7"/>
  <c r="G24" i="10"/>
  <c r="E69" i="31"/>
  <c r="G33" i="10"/>
  <c r="G33" i="7"/>
  <c r="E56" i="31"/>
  <c r="G20" i="10"/>
  <c r="G20" i="7"/>
  <c r="G18" i="10"/>
  <c r="G18" i="7"/>
  <c r="E54" i="31"/>
  <c r="G8" i="12"/>
  <c r="G23" i="10"/>
  <c r="G23" i="7"/>
  <c r="E59" i="31"/>
  <c r="E53" i="31"/>
  <c r="G17" i="10"/>
  <c r="G17" i="7"/>
  <c r="E52" i="31"/>
  <c r="G16" i="7"/>
  <c r="G16" i="10"/>
  <c r="E62" i="31"/>
  <c r="G26" i="7"/>
  <c r="G26" i="10"/>
  <c r="E51" i="31"/>
  <c r="G15" i="10"/>
  <c r="G15" i="7"/>
  <c r="G35" i="7"/>
  <c r="G35" i="10"/>
  <c r="E71" i="31"/>
  <c r="F71" i="31"/>
  <c r="E50" i="31"/>
  <c r="G14" i="7"/>
  <c r="G14" i="10"/>
  <c r="E64" i="31"/>
  <c r="G28" i="7"/>
  <c r="G28" i="10"/>
  <c r="E49" i="31"/>
  <c r="G13" i="10"/>
  <c r="G13" i="7"/>
  <c r="G21" i="7"/>
  <c r="E57" i="31"/>
  <c r="G21" i="10"/>
  <c r="E58" i="31"/>
  <c r="G22" i="10"/>
  <c r="G22" i="7"/>
  <c r="G31" i="7"/>
  <c r="G31" i="10"/>
  <c r="E67" i="31"/>
  <c r="E70" i="31"/>
  <c r="G34" i="10"/>
  <c r="G34" i="7"/>
  <c r="E65" i="31"/>
  <c r="G29" i="7"/>
  <c r="G29" i="10"/>
  <c r="E55" i="31"/>
  <c r="G19" i="7"/>
  <c r="G19" i="10"/>
  <c r="E61" i="31"/>
  <c r="G25" i="10"/>
  <c r="G25" i="7"/>
  <c r="E63" i="31"/>
  <c r="G27" i="7"/>
  <c r="G27" i="10"/>
  <c r="G32" i="10"/>
  <c r="G32" i="7"/>
  <c r="E68" i="31"/>
  <c r="G7" i="23" l="1"/>
  <c r="J8" i="12"/>
  <c r="G7" i="12" l="1"/>
  <c r="J7" i="12" l="1"/>
  <c r="G6" i="23"/>
  <c r="E39" i="28" l="1"/>
  <c r="D39" i="10"/>
  <c r="D39" i="7"/>
  <c r="D51" i="10"/>
  <c r="D51" i="7"/>
  <c r="D19" i="7"/>
  <c r="D19" i="10"/>
  <c r="E55" i="28"/>
  <c r="D22" i="7"/>
  <c r="D22" i="10"/>
  <c r="E58" i="28"/>
  <c r="E8" i="28"/>
  <c r="D16" i="7"/>
  <c r="D16" i="10"/>
  <c r="E52" i="28"/>
  <c r="E6" i="28"/>
  <c r="E9" i="28"/>
  <c r="D34" i="10"/>
  <c r="E70" i="28"/>
  <c r="D34" i="7"/>
  <c r="E23" i="28"/>
  <c r="E18" i="28"/>
  <c r="D9" i="10"/>
  <c r="D9" i="7"/>
  <c r="E45" i="28"/>
  <c r="E22" i="28"/>
  <c r="E24" i="28"/>
  <c r="E29" i="28"/>
  <c r="D24" i="7"/>
  <c r="D24" i="10"/>
  <c r="E60" i="28"/>
  <c r="D11" i="7"/>
  <c r="D11" i="10"/>
  <c r="E47" i="28"/>
  <c r="D35" i="10"/>
  <c r="F71" i="28"/>
  <c r="E71" i="28"/>
  <c r="D35" i="7"/>
  <c r="E26" i="28"/>
  <c r="D13" i="7"/>
  <c r="D13" i="10"/>
  <c r="E49" i="28"/>
  <c r="E12" i="28"/>
  <c r="E43" i="28"/>
  <c r="D7" i="10"/>
  <c r="D7" i="7"/>
  <c r="D27" i="10"/>
  <c r="E63" i="28"/>
  <c r="D27" i="7"/>
  <c r="D33" i="10"/>
  <c r="E69" i="28"/>
  <c r="D33" i="7"/>
  <c r="D31" i="7"/>
  <c r="D31" i="10"/>
  <c r="E67" i="28"/>
  <c r="E19" i="28"/>
  <c r="E13" i="28"/>
  <c r="E36" i="28"/>
  <c r="D36" i="10"/>
  <c r="D36" i="7"/>
  <c r="D48" i="7"/>
  <c r="D48" i="10"/>
  <c r="D18" i="7"/>
  <c r="D18" i="10"/>
  <c r="E54" i="28"/>
  <c r="D8" i="12"/>
  <c r="D23" i="10"/>
  <c r="D23" i="7"/>
  <c r="E59" i="28"/>
  <c r="E32" i="28"/>
  <c r="D44" i="10"/>
  <c r="D44" i="7"/>
  <c r="E30" i="28"/>
  <c r="D42" i="7"/>
  <c r="D42" i="10"/>
  <c r="D6" i="12"/>
  <c r="E35" i="28"/>
  <c r="D47" i="7"/>
  <c r="D47" i="10"/>
  <c r="E31" i="28"/>
  <c r="D43" i="10"/>
  <c r="D43" i="7"/>
  <c r="D32" i="10"/>
  <c r="D32" i="7"/>
  <c r="E68" i="28"/>
  <c r="E53" i="28"/>
  <c r="D17" i="7"/>
  <c r="D17" i="10"/>
  <c r="E7" i="28"/>
  <c r="D30" i="7"/>
  <c r="D30" i="10"/>
  <c r="E66" i="28"/>
  <c r="D9" i="12"/>
  <c r="D10" i="7"/>
  <c r="E46" i="28"/>
  <c r="D10" i="10"/>
  <c r="E14" i="28"/>
  <c r="D14" i="7"/>
  <c r="D14" i="10"/>
  <c r="E50" i="28"/>
  <c r="E27" i="28"/>
  <c r="E17" i="28"/>
  <c r="E34" i="28"/>
  <c r="D46" i="7"/>
  <c r="D46" i="10"/>
  <c r="E20" i="28"/>
  <c r="E10" i="28"/>
  <c r="E33" i="28"/>
  <c r="D45" i="10"/>
  <c r="D45" i="7"/>
  <c r="E25" i="28"/>
  <c r="E42" i="28"/>
  <c r="D6" i="10"/>
  <c r="D6" i="7"/>
  <c r="D7" i="12"/>
  <c r="D12" i="7"/>
  <c r="E48" i="28"/>
  <c r="D12" i="10"/>
  <c r="D8" i="7"/>
  <c r="D8" i="10"/>
  <c r="E44" i="28"/>
  <c r="E11" i="28"/>
  <c r="E62" i="28"/>
  <c r="D26" i="7"/>
  <c r="D26" i="10"/>
  <c r="D21" i="10"/>
  <c r="D21" i="7"/>
  <c r="E57" i="28"/>
  <c r="E40" i="28"/>
  <c r="D40" i="10"/>
  <c r="D40" i="7"/>
  <c r="D52" i="10"/>
  <c r="D52" i="7"/>
  <c r="E15" i="28"/>
  <c r="E38" i="28"/>
  <c r="D38" i="7"/>
  <c r="D38" i="10"/>
  <c r="D50" i="10"/>
  <c r="D50" i="7"/>
  <c r="D20" i="7"/>
  <c r="E56" i="28"/>
  <c r="D20" i="10"/>
  <c r="E21" i="28"/>
  <c r="D28" i="7"/>
  <c r="D28" i="10"/>
  <c r="E64" i="28"/>
  <c r="D29" i="7"/>
  <c r="E65" i="28"/>
  <c r="D29" i="10"/>
  <c r="D25" i="7"/>
  <c r="D25" i="10"/>
  <c r="E61" i="28"/>
  <c r="E28" i="28"/>
  <c r="D15" i="7"/>
  <c r="D15" i="10"/>
  <c r="E51" i="28"/>
  <c r="E41" i="28"/>
  <c r="D41" i="10"/>
  <c r="D41" i="7"/>
  <c r="D53" i="7"/>
  <c r="D53" i="10"/>
  <c r="E37" i="28"/>
  <c r="D37" i="10"/>
  <c r="D37" i="7"/>
  <c r="D49" i="10"/>
  <c r="D49" i="7"/>
  <c r="E16" i="28"/>
  <c r="D9" i="23" l="1"/>
  <c r="D7" i="23"/>
  <c r="D6" i="23"/>
  <c r="D8" i="23"/>
  <c r="E6" i="29" l="1"/>
  <c r="E6" i="27"/>
  <c r="J6" i="1"/>
  <c r="E6" i="2" s="1"/>
  <c r="E6" i="44"/>
  <c r="E7" i="29" l="1"/>
  <c r="E7" i="44"/>
  <c r="E7" i="27"/>
  <c r="J7" i="1"/>
  <c r="E7" i="2" s="1"/>
  <c r="E8" i="29" l="1"/>
  <c r="E8" i="44"/>
  <c r="J8" i="1"/>
  <c r="E8" i="2" s="1"/>
  <c r="E8" i="27"/>
  <c r="E9" i="29" l="1"/>
  <c r="E9" i="44"/>
  <c r="E9" i="27"/>
  <c r="J9" i="1"/>
  <c r="E9" i="2" s="1"/>
  <c r="E10" i="29" l="1"/>
  <c r="E10" i="44"/>
  <c r="E10" i="27"/>
  <c r="J10" i="1"/>
  <c r="E10" i="2" s="1"/>
  <c r="E11" i="29" l="1"/>
  <c r="E11" i="44"/>
  <c r="E11" i="27"/>
  <c r="J11" i="1"/>
  <c r="E11" i="2" s="1"/>
  <c r="E12" i="29" l="1"/>
  <c r="E12" i="44"/>
  <c r="E12" i="27"/>
  <c r="J12" i="1"/>
  <c r="E12" i="2" s="1"/>
  <c r="E13" i="29" l="1"/>
  <c r="E13" i="44"/>
  <c r="E13" i="27"/>
  <c r="J13" i="1"/>
  <c r="E13" i="2" s="1"/>
  <c r="E14" i="29" l="1"/>
  <c r="E14" i="44"/>
  <c r="E14" i="27"/>
  <c r="J14" i="1"/>
  <c r="E14" i="2" s="1"/>
  <c r="E15" i="29" l="1"/>
  <c r="E15" i="44"/>
  <c r="E15" i="27"/>
  <c r="J15" i="1"/>
  <c r="E15" i="2" s="1"/>
  <c r="E16" i="29" l="1"/>
  <c r="E16" i="44"/>
  <c r="E16" i="27"/>
  <c r="J16" i="1"/>
  <c r="E16" i="2" s="1"/>
  <c r="E17" i="29" l="1"/>
  <c r="E17" i="44"/>
  <c r="J17" i="1"/>
  <c r="E17" i="2" s="1"/>
  <c r="E17" i="27"/>
  <c r="E18" i="29" l="1"/>
  <c r="E18" i="44"/>
  <c r="J18" i="1"/>
  <c r="E18" i="2" s="1"/>
  <c r="E18" i="27"/>
  <c r="E19" i="29" l="1"/>
  <c r="E19" i="44"/>
  <c r="E19" i="27"/>
  <c r="J19" i="1"/>
  <c r="E19" i="2" s="1"/>
  <c r="E20" i="29" l="1"/>
  <c r="E20" i="44"/>
  <c r="J20" i="1"/>
  <c r="E20" i="2" s="1"/>
  <c r="E20" i="27"/>
  <c r="E21" i="29" l="1"/>
  <c r="E21" i="44"/>
  <c r="E21" i="27"/>
  <c r="J21" i="1"/>
  <c r="E21" i="2" s="1"/>
  <c r="E22" i="29" l="1"/>
  <c r="E22" i="44"/>
  <c r="J22" i="1"/>
  <c r="E22" i="2" s="1"/>
  <c r="E22" i="27"/>
  <c r="E23" i="29" l="1"/>
  <c r="E23" i="44"/>
  <c r="E23" i="27"/>
  <c r="J23" i="1"/>
  <c r="E23" i="2" s="1"/>
  <c r="E24" i="29" l="1"/>
  <c r="E24" i="44"/>
  <c r="E24" i="27"/>
  <c r="J24" i="1"/>
  <c r="E24" i="2" s="1"/>
  <c r="E25" i="29" l="1"/>
  <c r="E25" i="44"/>
  <c r="E25" i="27"/>
  <c r="J25" i="1"/>
  <c r="E25" i="2" s="1"/>
  <c r="E26" i="29" l="1"/>
  <c r="E26" i="44"/>
  <c r="E26" i="27"/>
  <c r="J26" i="1"/>
  <c r="E26" i="2" s="1"/>
  <c r="E27" i="29" l="1"/>
  <c r="E27" i="44"/>
  <c r="E27" i="27"/>
  <c r="J27" i="1"/>
  <c r="E27" i="2" s="1"/>
  <c r="E28" i="29" l="1"/>
  <c r="E28" i="44"/>
  <c r="E28" i="27"/>
  <c r="J28" i="1"/>
  <c r="E28" i="2" s="1"/>
  <c r="E29" i="29" l="1"/>
  <c r="E29" i="44"/>
  <c r="E29" i="27"/>
  <c r="J29" i="1"/>
  <c r="E29" i="2" s="1"/>
  <c r="E30" i="44" l="1"/>
  <c r="E30" i="29"/>
  <c r="E42" i="7"/>
  <c r="E42" i="10"/>
  <c r="J30" i="1"/>
  <c r="E30" i="27"/>
  <c r="H42" i="7"/>
  <c r="E30" i="2" l="1"/>
  <c r="E31" i="29"/>
  <c r="E31" i="44"/>
  <c r="E43" i="10"/>
  <c r="E43" i="7"/>
  <c r="E31" i="27"/>
  <c r="H43" i="7"/>
  <c r="J31" i="1"/>
  <c r="E32" i="29" l="1"/>
  <c r="E32" i="44"/>
  <c r="E44" i="7"/>
  <c r="E44" i="10"/>
  <c r="J32" i="1"/>
  <c r="E32" i="27"/>
  <c r="H44" i="7"/>
  <c r="E31" i="2"/>
  <c r="E33" i="44" l="1"/>
  <c r="E33" i="29"/>
  <c r="E45" i="10"/>
  <c r="E45" i="7"/>
  <c r="H45" i="7"/>
  <c r="J33" i="1"/>
  <c r="E33" i="27"/>
  <c r="E32" i="2"/>
  <c r="E34" i="29" l="1"/>
  <c r="E34" i="44"/>
  <c r="E46" i="7"/>
  <c r="E46" i="10"/>
  <c r="E34" i="27"/>
  <c r="H46" i="7"/>
  <c r="J34" i="1"/>
  <c r="E33" i="2"/>
  <c r="E35" i="29" l="1"/>
  <c r="E35" i="44"/>
  <c r="E47" i="7"/>
  <c r="E47" i="10"/>
  <c r="E35" i="27"/>
  <c r="H47" i="7"/>
  <c r="J35" i="1"/>
  <c r="E34" i="2"/>
  <c r="E35" i="2" l="1"/>
  <c r="E36" i="44"/>
  <c r="E36" i="29"/>
  <c r="E36" i="7"/>
  <c r="E36" i="10"/>
  <c r="E48" i="10"/>
  <c r="E48" i="7"/>
  <c r="H36" i="7"/>
  <c r="H48" i="7"/>
  <c r="E36" i="27"/>
  <c r="J36" i="1"/>
  <c r="E37" i="29" l="1"/>
  <c r="E37" i="44"/>
  <c r="E37" i="7"/>
  <c r="E37" i="10"/>
  <c r="E49" i="10"/>
  <c r="E49" i="7"/>
  <c r="E37" i="27"/>
  <c r="J37" i="1"/>
  <c r="H37" i="7"/>
  <c r="H49" i="7"/>
  <c r="E36" i="2"/>
  <c r="E38" i="29" l="1"/>
  <c r="E38" i="44"/>
  <c r="E38" i="10"/>
  <c r="E38" i="7"/>
  <c r="E50" i="7"/>
  <c r="E50" i="10"/>
  <c r="H50" i="7"/>
  <c r="E38" i="27"/>
  <c r="J38" i="1"/>
  <c r="H38" i="7"/>
  <c r="E37" i="2"/>
  <c r="E39" i="29" l="1"/>
  <c r="E39" i="44"/>
  <c r="E39" i="10"/>
  <c r="E39" i="7"/>
  <c r="E51" i="7"/>
  <c r="E51" i="10"/>
  <c r="E39" i="27"/>
  <c r="J39" i="1"/>
  <c r="H39" i="7"/>
  <c r="H51" i="7"/>
  <c r="E38" i="2"/>
  <c r="E40" i="29" l="1"/>
  <c r="E40" i="44"/>
  <c r="E40" i="10"/>
  <c r="E40" i="7"/>
  <c r="E52" i="10"/>
  <c r="E52" i="7"/>
  <c r="J40" i="1"/>
  <c r="E40" i="27"/>
  <c r="H40" i="7"/>
  <c r="H52" i="7"/>
  <c r="E39" i="2"/>
  <c r="E40" i="2" l="1"/>
  <c r="E41" i="29"/>
  <c r="E41" i="44"/>
  <c r="E41" i="10"/>
  <c r="E41" i="7"/>
  <c r="E53" i="10"/>
  <c r="E53" i="7"/>
  <c r="E41" i="27"/>
  <c r="J41" i="1"/>
  <c r="H41" i="7"/>
  <c r="H53" i="7"/>
  <c r="E41" i="2" l="1"/>
  <c r="E42" i="44"/>
  <c r="E6" i="7"/>
  <c r="E6" i="10"/>
  <c r="E42" i="29"/>
  <c r="E42" i="27"/>
  <c r="J42" i="1"/>
  <c r="H6" i="7"/>
  <c r="E43" i="29" l="1"/>
  <c r="E43" i="44"/>
  <c r="E7" i="7"/>
  <c r="E7" i="10"/>
  <c r="H7" i="7"/>
  <c r="E43" i="27"/>
  <c r="J43" i="1"/>
  <c r="E42" i="2"/>
  <c r="H6" i="10"/>
  <c r="E43" i="2" l="1"/>
  <c r="H7" i="10"/>
  <c r="E44" i="44"/>
  <c r="E44" i="29"/>
  <c r="E8" i="10"/>
  <c r="E8" i="7"/>
  <c r="J44" i="1"/>
  <c r="H8" i="7"/>
  <c r="E44" i="27"/>
  <c r="E44" i="2" l="1"/>
  <c r="H8" i="10"/>
  <c r="E45" i="29"/>
  <c r="E9" i="10"/>
  <c r="E45" i="44"/>
  <c r="E9" i="7"/>
  <c r="E45" i="27"/>
  <c r="H9" i="7"/>
  <c r="J45" i="1"/>
  <c r="E46" i="44" l="1"/>
  <c r="E46" i="29"/>
  <c r="E10" i="10"/>
  <c r="E10" i="7"/>
  <c r="J46" i="1"/>
  <c r="E46" i="27"/>
  <c r="H10" i="7"/>
  <c r="E45" i="2"/>
  <c r="H9" i="10"/>
  <c r="E46" i="2" l="1"/>
  <c r="H10" i="10"/>
  <c r="E47" i="29"/>
  <c r="E47" i="44"/>
  <c r="E11" i="10"/>
  <c r="E11" i="7"/>
  <c r="H11" i="7"/>
  <c r="E47" i="27"/>
  <c r="J47" i="1"/>
  <c r="E48" i="29" l="1"/>
  <c r="E12" i="7"/>
  <c r="E48" i="44"/>
  <c r="E12" i="10"/>
  <c r="J48" i="1"/>
  <c r="E48" i="27"/>
  <c r="H12" i="7"/>
  <c r="E47" i="2"/>
  <c r="H11" i="10"/>
  <c r="E48" i="2" l="1"/>
  <c r="H12" i="10"/>
  <c r="E49" i="44"/>
  <c r="E49" i="29"/>
  <c r="E13" i="10"/>
  <c r="E13" i="7"/>
  <c r="H13" i="7"/>
  <c r="J49" i="1"/>
  <c r="E49" i="27"/>
  <c r="E50" i="29" l="1"/>
  <c r="E14" i="10"/>
  <c r="E50" i="44"/>
  <c r="E14" i="7"/>
  <c r="J50" i="1"/>
  <c r="E50" i="27"/>
  <c r="H14" i="7"/>
  <c r="E49" i="2"/>
  <c r="H13" i="10"/>
  <c r="E51" i="29" l="1"/>
  <c r="E15" i="10"/>
  <c r="E51" i="44"/>
  <c r="E15" i="7"/>
  <c r="H15" i="7"/>
  <c r="J51" i="1"/>
  <c r="E51" i="27"/>
  <c r="E50" i="2"/>
  <c r="H14" i="10"/>
  <c r="E51" i="2" l="1"/>
  <c r="H15" i="10"/>
  <c r="E52" i="29"/>
  <c r="E16" i="7"/>
  <c r="E52" i="44"/>
  <c r="E16" i="10"/>
  <c r="H16" i="7"/>
  <c r="E52" i="27"/>
  <c r="J52" i="1"/>
  <c r="E17" i="10" l="1"/>
  <c r="E53" i="29"/>
  <c r="E17" i="7"/>
  <c r="E53" i="44"/>
  <c r="J53" i="1"/>
  <c r="H17" i="7"/>
  <c r="E53" i="27"/>
  <c r="E52" i="2"/>
  <c r="H16" i="10"/>
  <c r="E53" i="2" l="1"/>
  <c r="H17" i="10"/>
  <c r="E54" i="29"/>
  <c r="E54" i="44"/>
  <c r="E18" i="10"/>
  <c r="E18" i="7"/>
  <c r="E54" i="27"/>
  <c r="H18" i="7"/>
  <c r="J54" i="1"/>
  <c r="E19" i="7" l="1"/>
  <c r="E55" i="29"/>
  <c r="E55" i="44"/>
  <c r="E19" i="10"/>
  <c r="H19" i="7"/>
  <c r="E55" i="27"/>
  <c r="J55" i="1"/>
  <c r="E54" i="2"/>
  <c r="H18" i="10"/>
  <c r="E20" i="7" l="1"/>
  <c r="E20" i="10"/>
  <c r="E56" i="44"/>
  <c r="E56" i="29"/>
  <c r="J56" i="1"/>
  <c r="H20" i="7"/>
  <c r="E56" i="27"/>
  <c r="E55" i="2"/>
  <c r="H19" i="10"/>
  <c r="E56" i="2" l="1"/>
  <c r="H20" i="10"/>
  <c r="E21" i="7"/>
  <c r="E57" i="29"/>
  <c r="E21" i="10"/>
  <c r="E57" i="44"/>
  <c r="E57" i="27"/>
  <c r="H21" i="7"/>
  <c r="J57" i="1"/>
  <c r="E22" i="7" l="1"/>
  <c r="E22" i="10"/>
  <c r="E58" i="29"/>
  <c r="E58" i="44"/>
  <c r="E58" i="27"/>
  <c r="H22" i="7"/>
  <c r="J58" i="1"/>
  <c r="E57" i="2"/>
  <c r="H21" i="10"/>
  <c r="E58" i="2" l="1"/>
  <c r="H22" i="10"/>
  <c r="E23" i="7"/>
  <c r="E59" i="29"/>
  <c r="E23" i="10"/>
  <c r="E59" i="44"/>
  <c r="H23" i="7"/>
  <c r="E59" i="27"/>
  <c r="J59" i="1"/>
  <c r="E60" i="44" l="1"/>
  <c r="E60" i="29"/>
  <c r="E24" i="10"/>
  <c r="E24" i="7"/>
  <c r="E60" i="27"/>
  <c r="H24" i="7"/>
  <c r="J60" i="1"/>
  <c r="E59" i="2"/>
  <c r="H23" i="10"/>
  <c r="E60" i="2" l="1"/>
  <c r="H24" i="10"/>
  <c r="E25" i="7"/>
  <c r="E61" i="29"/>
  <c r="E61" i="44"/>
  <c r="E25" i="10"/>
  <c r="E61" i="27"/>
  <c r="H25" i="7"/>
  <c r="J61" i="1"/>
  <c r="E26" i="7" l="1"/>
  <c r="E62" i="44"/>
  <c r="E26" i="10"/>
  <c r="E62" i="29"/>
  <c r="J62" i="1"/>
  <c r="E62" i="27"/>
  <c r="H26" i="7"/>
  <c r="E61" i="2"/>
  <c r="H25" i="10"/>
  <c r="E27" i="7" l="1"/>
  <c r="E27" i="10"/>
  <c r="E63" i="44"/>
  <c r="E63" i="29"/>
  <c r="H27" i="7"/>
  <c r="E63" i="27"/>
  <c r="J63" i="1"/>
  <c r="E62" i="2"/>
  <c r="H26" i="10"/>
  <c r="E63" i="2" l="1"/>
  <c r="H27" i="10"/>
  <c r="E28" i="10"/>
  <c r="E64" i="29"/>
  <c r="E64" i="44"/>
  <c r="E28" i="7"/>
  <c r="H28" i="7"/>
  <c r="J64" i="1"/>
  <c r="E64" i="27"/>
  <c r="E29" i="10" l="1"/>
  <c r="E29" i="7"/>
  <c r="E65" i="29"/>
  <c r="E65" i="44"/>
  <c r="J65" i="1"/>
  <c r="E65" i="27"/>
  <c r="H29" i="7"/>
  <c r="E64" i="2"/>
  <c r="H28" i="10"/>
  <c r="E30" i="7" l="1"/>
  <c r="E30" i="10"/>
  <c r="E66" i="29"/>
  <c r="E66" i="44"/>
  <c r="H30" i="7"/>
  <c r="J66" i="1"/>
  <c r="E66" i="27"/>
  <c r="E65" i="2"/>
  <c r="H29" i="10"/>
  <c r="F66" i="2" l="1"/>
  <c r="E66" i="2"/>
  <c r="H30" i="10"/>
  <c r="E67" i="44"/>
  <c r="E31" i="7"/>
  <c r="E31" i="10"/>
  <c r="E67" i="29"/>
  <c r="H31" i="7"/>
  <c r="E67" i="27"/>
  <c r="J67" i="1"/>
  <c r="E68" i="29" l="1"/>
  <c r="E32" i="10"/>
  <c r="E32" i="7"/>
  <c r="E68" i="44"/>
  <c r="J68" i="1"/>
  <c r="E68" i="27"/>
  <c r="H32" i="7"/>
  <c r="F67" i="2"/>
  <c r="H31" i="10"/>
  <c r="E67" i="2"/>
  <c r="E68" i="2" l="1"/>
  <c r="H32" i="10"/>
  <c r="E69" i="29"/>
  <c r="E33" i="7"/>
  <c r="E33" i="10"/>
  <c r="E69" i="44"/>
  <c r="J69" i="1"/>
  <c r="E69" i="27"/>
  <c r="H33" i="7"/>
  <c r="E69" i="2" l="1"/>
  <c r="H33" i="10"/>
  <c r="E70" i="29"/>
  <c r="E34" i="10"/>
  <c r="E34" i="7"/>
  <c r="E70" i="44"/>
  <c r="H34" i="7"/>
  <c r="J70" i="1"/>
  <c r="E70" i="27"/>
  <c r="E71" i="29" l="1"/>
  <c r="F71" i="29"/>
  <c r="E35" i="10"/>
  <c r="E35" i="7"/>
  <c r="F71" i="44"/>
  <c r="E71" i="44"/>
  <c r="H35" i="7"/>
  <c r="F71" i="27"/>
  <c r="J71" i="1"/>
  <c r="E71" i="27"/>
  <c r="E6" i="12"/>
  <c r="E7" i="12"/>
  <c r="E8" i="12"/>
  <c r="E9" i="12"/>
  <c r="E70" i="2"/>
  <c r="H34" i="10"/>
  <c r="E8" i="23" l="1"/>
  <c r="L9" i="12"/>
  <c r="H9" i="12"/>
  <c r="L8" i="12"/>
  <c r="E7" i="23"/>
  <c r="H7" i="23" s="1"/>
  <c r="H8" i="12"/>
  <c r="L7" i="12"/>
  <c r="E6" i="23"/>
  <c r="H6" i="23" s="1"/>
  <c r="H7" i="12"/>
  <c r="L6" i="12"/>
  <c r="E9" i="23"/>
  <c r="H6" i="12"/>
  <c r="E71" i="2"/>
  <c r="F71" i="2"/>
  <c r="H35" i="10"/>
  <c r="G36" i="10" l="1"/>
  <c r="F72" i="31" l="1"/>
  <c r="G36" i="7"/>
  <c r="G37" i="7"/>
  <c r="F73" i="31"/>
  <c r="G37" i="10" l="1"/>
  <c r="G38" i="10"/>
  <c r="G38" i="7"/>
  <c r="F74" i="31"/>
  <c r="F75" i="31" l="1"/>
  <c r="G39" i="7"/>
  <c r="G39" i="10"/>
  <c r="F76" i="31" l="1"/>
  <c r="G40" i="10"/>
  <c r="G40" i="7"/>
  <c r="G9" i="12" l="1"/>
  <c r="G8" i="23" s="1"/>
  <c r="J9" i="12" l="1"/>
  <c r="G41" i="7"/>
  <c r="F77" i="31"/>
  <c r="G41" i="10"/>
  <c r="G42" i="10"/>
  <c r="G42" i="7"/>
  <c r="F78" i="31"/>
  <c r="G43" i="10" l="1"/>
  <c r="F79" i="31"/>
  <c r="G43" i="7"/>
  <c r="F80" i="31" l="1"/>
  <c r="G44" i="10"/>
  <c r="G44" i="7"/>
  <c r="F81" i="31" l="1"/>
  <c r="G45" i="7"/>
  <c r="G45" i="10"/>
  <c r="F82" i="31" l="1"/>
  <c r="G46" i="10"/>
  <c r="G46" i="7"/>
  <c r="G47" i="10" l="1"/>
  <c r="G47" i="7"/>
  <c r="F83" i="31"/>
  <c r="F84" i="31" l="1"/>
  <c r="G48" i="10"/>
  <c r="G48" i="7"/>
  <c r="F85" i="31" l="1"/>
  <c r="G49" i="10"/>
  <c r="G49" i="7"/>
  <c r="G50" i="10" l="1"/>
  <c r="G50" i="7"/>
  <c r="F86" i="31"/>
  <c r="F87" i="31" l="1"/>
  <c r="G51" i="10" l="1"/>
  <c r="G51" i="7"/>
  <c r="G52" i="10"/>
  <c r="F88" i="31" l="1"/>
  <c r="G52" i="7"/>
  <c r="G53" i="10"/>
  <c r="G10" i="12"/>
  <c r="F89" i="31" l="1"/>
  <c r="G53" i="7"/>
  <c r="J10" i="12"/>
  <c r="G9" i="23"/>
  <c r="C36" i="7" l="1"/>
  <c r="F72" i="26"/>
  <c r="C36" i="10"/>
  <c r="J72" i="1"/>
  <c r="F73" i="26" l="1"/>
  <c r="F72" i="2"/>
  <c r="H36" i="10"/>
  <c r="C37" i="10" l="1"/>
  <c r="F74" i="26"/>
  <c r="J73" i="1"/>
  <c r="F73" i="2" s="1"/>
  <c r="C37" i="7"/>
  <c r="H37" i="10"/>
  <c r="J74" i="1" l="1"/>
  <c r="C38" i="10"/>
  <c r="C38" i="7"/>
  <c r="C39" i="7"/>
  <c r="F74" i="2"/>
  <c r="H38" i="10"/>
  <c r="J75" i="1" l="1"/>
  <c r="F75" i="26"/>
  <c r="C39" i="10"/>
  <c r="F76" i="26"/>
  <c r="H39" i="10"/>
  <c r="F75" i="2"/>
  <c r="J76" i="1" l="1"/>
  <c r="C40" i="10"/>
  <c r="C40" i="7"/>
  <c r="F77" i="26"/>
  <c r="H40" i="10"/>
  <c r="F76" i="2"/>
  <c r="C9" i="12"/>
  <c r="C8" i="23" s="1"/>
  <c r="H8" i="23" s="1"/>
  <c r="C41" i="7" l="1"/>
  <c r="J77" i="1"/>
  <c r="C41" i="10"/>
  <c r="C42" i="7"/>
  <c r="F77" i="2"/>
  <c r="H41" i="10"/>
  <c r="F78" i="26" l="1"/>
  <c r="C43" i="7"/>
  <c r="J78" i="1"/>
  <c r="C42" i="10"/>
  <c r="H42" i="10"/>
  <c r="F78" i="2"/>
  <c r="C44" i="7" l="1"/>
  <c r="J79" i="1"/>
  <c r="F79" i="26"/>
  <c r="C43" i="10"/>
  <c r="F79" i="2"/>
  <c r="H43" i="10"/>
  <c r="J80" i="1" l="1"/>
  <c r="F80" i="26"/>
  <c r="C44" i="10"/>
  <c r="F81" i="26"/>
  <c r="C45" i="7"/>
  <c r="C45" i="10"/>
  <c r="J81" i="1"/>
  <c r="F80" i="2"/>
  <c r="H44" i="10"/>
  <c r="C46" i="10" l="1"/>
  <c r="F81" i="2"/>
  <c r="H45" i="10"/>
  <c r="J82" i="1" l="1"/>
  <c r="F82" i="2" s="1"/>
  <c r="F82" i="26"/>
  <c r="C46" i="7"/>
  <c r="F83" i="26"/>
  <c r="C47" i="10"/>
  <c r="C47" i="7"/>
  <c r="J83" i="1"/>
  <c r="H46" i="10"/>
  <c r="F84" i="26" l="1"/>
  <c r="F83" i="2"/>
  <c r="H47" i="10"/>
  <c r="J84" i="1" l="1"/>
  <c r="H48" i="10" s="1"/>
  <c r="C48" i="10"/>
  <c r="C48" i="7"/>
  <c r="C49" i="10"/>
  <c r="C49" i="7"/>
  <c r="F85" i="26"/>
  <c r="J85" i="1"/>
  <c r="F84" i="2" l="1"/>
  <c r="C50" i="7"/>
  <c r="C50" i="10"/>
  <c r="F86" i="26"/>
  <c r="J86" i="1"/>
  <c r="H49" i="10"/>
  <c r="F85" i="2"/>
  <c r="F87" i="26" l="1"/>
  <c r="H50" i="10"/>
  <c r="F86" i="2"/>
  <c r="J87" i="1" l="1"/>
  <c r="C51" i="7"/>
  <c r="C51" i="10"/>
  <c r="J88" i="1"/>
  <c r="F89" i="26"/>
  <c r="C53" i="7"/>
  <c r="C53" i="10"/>
  <c r="J89" i="1"/>
  <c r="C10" i="12"/>
  <c r="C9" i="23" s="1"/>
  <c r="H9" i="23" s="1"/>
  <c r="H51" i="10"/>
  <c r="F87" i="2"/>
  <c r="C52" i="10" l="1"/>
  <c r="C52" i="7"/>
  <c r="F88" i="26"/>
  <c r="F89" i="2"/>
  <c r="H53" i="10"/>
  <c r="F88" i="2"/>
  <c r="H52" i="10"/>
</calcChain>
</file>

<file path=xl/sharedStrings.xml><?xml version="1.0" encoding="utf-8"?>
<sst xmlns="http://schemas.openxmlformats.org/spreadsheetml/2006/main" count="246" uniqueCount="85">
  <si>
    <t>Óleo diesel</t>
  </si>
  <si>
    <t>Gasolina C</t>
  </si>
  <si>
    <t>Etanol hidratado</t>
  </si>
  <si>
    <t>QAV</t>
  </si>
  <si>
    <t>GLP</t>
  </si>
  <si>
    <t>Edição</t>
  </si>
  <si>
    <t>Total</t>
  </si>
  <si>
    <t>Início da série histórica</t>
  </si>
  <si>
    <t>Fim da série histórica</t>
  </si>
  <si>
    <t>Início da projeção</t>
  </si>
  <si>
    <t>Perspectivas para o Mercado Brasileiro de Combustíveis no Curto Prazo</t>
  </si>
  <si>
    <t>Datas</t>
  </si>
  <si>
    <t>Índice</t>
  </si>
  <si>
    <t>Tabela 1. Vendas mensais de combustíveis pelas distribuidoras no Brasil</t>
  </si>
  <si>
    <t>(bilhões de litros)</t>
  </si>
  <si>
    <t>Total (histórico)</t>
  </si>
  <si>
    <t>Total (projeção)</t>
  </si>
  <si>
    <t>Intervalo 2017-2021, Mín.</t>
  </si>
  <si>
    <t>Intervalo 2017-2021, Máx.</t>
  </si>
  <si>
    <t>Intervalo 2017-2021, Máx.-Mín.</t>
  </si>
  <si>
    <t>Gráfico 1. Vendas mensais de combustíveis (óleo diesel + gasolina C + etanol hidratado + QAV + GLP), 2019-2023</t>
  </si>
  <si>
    <t>Tabela 2. Vendas mensais de combustíveis (óleo diesel + gasolina C + etanol hidratado + QAV + GLP)</t>
  </si>
  <si>
    <t>Gráfico 2. Vendas mensais de combustíveis (óleo diesel + gasolina C + etanol hidratado + QAV + GLP)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</si>
  <si>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</si>
  <si>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</si>
  <si>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</si>
  <si>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</si>
  <si>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</si>
  <si>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(%)</t>
  </si>
  <si>
    <t>Gráfico 5. Variação das vendas de combustíveis em relação aos níveis pré-pandemia, bilhões de litros</t>
  </si>
  <si>
    <t>Tabela 4. Variação das vendas de combustíveis em relação aos níveis pré-pandemia, bilhões de litros</t>
  </si>
  <si>
    <t>Gráfico 4. Variação das vendas de combustíveis em relação aos níveis pré-pandemia: Combustíveis do ciclo Otto, %</t>
  </si>
  <si>
    <t>Gráfico 3. Variação das vendas de combustíveis em relação aos níveis pré-pandemia, %</t>
  </si>
  <si>
    <t>Tabela 5. Vendas anuais de combustíveis no Brasil, 2019-2023</t>
  </si>
  <si>
    <t>(milhões ton)</t>
  </si>
  <si>
    <t>bilhões de litros para milhões ton</t>
  </si>
  <si>
    <t>Tabela 3. Variação das vendas de combustíveis em relação aos níveis pré-pandemia, %</t>
  </si>
  <si>
    <t>Gráfico 6. Vendas anuais de óleo diesel no Brasil, 2019-2023</t>
  </si>
  <si>
    <t>Gráfico 7. Vendas anuais de gasolina C no Brasil, 2019-2023</t>
  </si>
  <si>
    <t>Gráfico 8. Vendas anuais de etanol hidratado no Brasil, 2019-2023</t>
  </si>
  <si>
    <t>Gráfico 9. Vendas anuais de QAV no Brasil, 2019-2023</t>
  </si>
  <si>
    <t>Gráfico 10. Vendas anuais de GLP no Brasil, 2019-2023</t>
  </si>
  <si>
    <t>Tabela 6. Variação das vendas anuais de combustíveis no Brasil em relação a 2019</t>
  </si>
  <si>
    <t>Gráfico 12. Variação das vendas anuais de combustíveis no Brasil em relação a 2019</t>
  </si>
  <si>
    <t>Gráfico 11. Vendas anuais de combustíveis do ciclo Otto no Brasil, 2019-2023</t>
  </si>
  <si>
    <t>Tabela 7. Vendas mensais de óleo diesel no Brasil</t>
  </si>
  <si>
    <t>Óleo diesel (histórico)</t>
  </si>
  <si>
    <t>Óleo diesel (projeção)</t>
  </si>
  <si>
    <t>Tabela 9. Vendas mensais de gasolina C no Brasil</t>
  </si>
  <si>
    <t>Tabela 10. Vendas mensais de etanol hidratado no Brasil</t>
  </si>
  <si>
    <t>Tabela 8. Vendas mensais de combustíveis do ciclo Otto no Brasil</t>
  </si>
  <si>
    <t>Otto (histórico)</t>
  </si>
  <si>
    <t>Otto (projeção)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</si>
  <si>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</si>
  <si>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</si>
  <si>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</si>
  <si>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</si>
  <si>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</si>
  <si>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</si>
  <si>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</si>
  <si>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</si>
  <si>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</si>
  <si>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</si>
  <si>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Gráfico 13. Vendas mensais de óleo diesel no Brasil, 2019-2023</t>
  </si>
  <si>
    <t>Gráfico 14. Vendas mensais de óleo diesel no Brasil</t>
  </si>
  <si>
    <t>Gráfico 15. Vendas mensais de combustíveis do ciclo Otto no Brasil, 2019-2023</t>
  </si>
  <si>
    <t>Gráfico 16. Vendas mensais de combustíveis do ciclo Otto no Brasil</t>
  </si>
  <si>
    <t>Gráfico 17. Vendas mensais de gasolina C no Brasil, 2019-2023</t>
  </si>
  <si>
    <t>Gráfico 18. Vendas mensais de gasolina C no Brasil</t>
  </si>
  <si>
    <t>Gráfico 19. Vendas mensais de etanol hidratado no Brasil, 2019-2023</t>
  </si>
  <si>
    <t>Gráfico 20. Vendas mensais de etanol hidratado no Brasil</t>
  </si>
  <si>
    <t>Tabela 12. Vendas mensais de QAV no Brasil</t>
  </si>
  <si>
    <t>Tabela 13. Vendas mensais de GLP no Brasil</t>
  </si>
  <si>
    <t>Tabela 11. Vendas mensais de etanol total no Brasil</t>
  </si>
  <si>
    <t>Gráfico 24. Vendas mensais de QAV no Brasil, 2019-2023</t>
  </si>
  <si>
    <t>Gráfico 25. Vendas mensais de QAV no Brasil</t>
  </si>
  <si>
    <t>Gráfico 26. Vendas mensais de GLP no Brasil, 2019-2023</t>
  </si>
  <si>
    <t>Gráfico 27. Vendas mensais de GLP no Brasil</t>
  </si>
  <si>
    <t>Gráfico 21. Vendas mensais de etanol total no Brasil, 2019-2023</t>
  </si>
  <si>
    <t>Gráfico 22. Vendas mensais de etanol total no Brasil</t>
  </si>
  <si>
    <t>Gráfico 23. Vendas anuais de etanol total no Brasil, 2019-2023</t>
  </si>
  <si>
    <t>Etanol total (histórico)</t>
  </si>
  <si>
    <t>Etanol total (projeção)</t>
  </si>
  <si>
    <t>Etanol total</t>
  </si>
  <si>
    <t>Outubro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</si>
</sst>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416]mmm\-yy;@"/>
    <numFmt numFmtId="165" formatCode="0.000"/>
    <numFmt numFmtId="166" formatCode="_-* #,##0.0_-;\-* #,##0.0_-;_-* &quot;-&quot;??_-;_-@_-"/>
    <numFmt numFmtId="167" formatCode="0.0%"/>
    <numFmt numFmtId="168" formatCode="_-* #,##0.0000_-;\-* #,##0.00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43" fontId="8" fillId="0" borderId="0" xfId="1" applyFont="1" applyBorder="1" applyAlignment="1">
      <alignment horizontal="right"/>
    </xf>
    <xf numFmtId="43" fontId="8" fillId="0" borderId="0" xfId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3"/>
    <xf numFmtId="0" fontId="1" fillId="0" borderId="0" xfId="0" applyFont="1"/>
    <xf numFmtId="9" fontId="8" fillId="0" borderId="0" xfId="2" applyFont="1" applyAlignment="1">
      <alignment horizontal="right"/>
    </xf>
    <xf numFmtId="49" fontId="2" fillId="3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43" fontId="8" fillId="0" borderId="0" xfId="2" applyNumberFormat="1" applyFont="1" applyAlignment="1">
      <alignment horizontal="right"/>
    </xf>
    <xf numFmtId="165" fontId="8" fillId="0" borderId="0" xfId="0" applyNumberFormat="1" applyFont="1"/>
    <xf numFmtId="166" fontId="8" fillId="0" borderId="0" xfId="2" applyNumberFormat="1" applyFont="1" applyFill="1" applyBorder="1" applyAlignment="1">
      <alignment horizontal="right"/>
    </xf>
    <xf numFmtId="166" fontId="8" fillId="0" borderId="0" xfId="0" applyNumberFormat="1" applyFont="1" applyAlignment="1">
      <alignment horizontal="right"/>
    </xf>
    <xf numFmtId="166" fontId="8" fillId="0" borderId="0" xfId="2" applyNumberFormat="1" applyFont="1" applyAlignment="1">
      <alignment horizontal="right"/>
    </xf>
    <xf numFmtId="43" fontId="8" fillId="0" borderId="0" xfId="1" applyFont="1" applyFill="1" applyAlignment="1">
      <alignment horizontal="right"/>
    </xf>
    <xf numFmtId="167" fontId="2" fillId="0" borderId="0" xfId="2" applyNumberFormat="1" applyFont="1"/>
    <xf numFmtId="43" fontId="2" fillId="0" borderId="0" xfId="0" applyNumberFormat="1" applyFont="1"/>
    <xf numFmtId="168" fontId="2" fillId="0" borderId="0" xfId="0" applyNumberFormat="1" applyFont="1"/>
    <xf numFmtId="9" fontId="2" fillId="0" borderId="0" xfId="2" applyFont="1" applyAlignment="1">
      <alignment horizontal="right"/>
    </xf>
    <xf numFmtId="167" fontId="2" fillId="0" borderId="0" xfId="2" applyNumberFormat="1" applyFont="1" applyAlignment="1">
      <alignment horizontal="right"/>
    </xf>
    <xf numFmtId="166" fontId="2" fillId="0" borderId="0" xfId="0" applyNumberFormat="1" applyFont="1"/>
    <xf numFmtId="0" fontId="12" fillId="0" borderId="0" xfId="3" applyFont="1" applyFill="1" applyBorder="1" applyAlignment="1">
      <alignment horizontal="left" vertical="center"/>
    </xf>
    <xf numFmtId="0" fontId="13" fillId="2" borderId="0" xfId="0" applyFont="1" applyFill="1"/>
    <xf numFmtId="0" fontId="0" fillId="2" borderId="0" xfId="0" applyFill="1"/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C90035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'tab2'!$G$30:$G$89</c:f>
              <c:numCache>
                <c:formatCode>_(* #,##0.00_);_(* \(#,##0.00\);_(* "-"??_);_(@_)</c:formatCode>
                <c:ptCount val="60"/>
                <c:pt idx="0">
                  <c:v>10.242700302431256</c:v>
                </c:pt>
                <c:pt idx="1">
                  <c:v>9.9735449658684985</c:v>
                </c:pt>
                <c:pt idx="2">
                  <c:v>10.533583350300471</c:v>
                </c:pt>
                <c:pt idx="3">
                  <c:v>8.7498265409953504</c:v>
                </c:pt>
                <c:pt idx="4">
                  <c:v>9.368773681393467</c:v>
                </c:pt>
                <c:pt idx="5">
                  <c:v>10.089648044972435</c:v>
                </c:pt>
                <c:pt idx="6">
                  <c:v>11.177580316607475</c:v>
                </c:pt>
                <c:pt idx="7">
                  <c:v>11.10679675352366</c:v>
                </c:pt>
                <c:pt idx="8">
                  <c:v>11.198456974989716</c:v>
                </c:pt>
                <c:pt idx="9">
                  <c:v>11.592581019523566</c:v>
                </c:pt>
                <c:pt idx="10">
                  <c:v>11.158020548779188</c:v>
                </c:pt>
                <c:pt idx="11">
                  <c:v>11.413673026669262</c:v>
                </c:pt>
                <c:pt idx="12">
                  <c:v>10.242700302431256</c:v>
                </c:pt>
                <c:pt idx="13">
                  <c:v>9.9735449658684985</c:v>
                </c:pt>
                <c:pt idx="14">
                  <c:v>10.533583350300471</c:v>
                </c:pt>
                <c:pt idx="15">
                  <c:v>8.7498265409953504</c:v>
                </c:pt>
                <c:pt idx="16">
                  <c:v>9.368773681393467</c:v>
                </c:pt>
                <c:pt idx="17">
                  <c:v>10.089648044972435</c:v>
                </c:pt>
                <c:pt idx="18">
                  <c:v>11.177580316607475</c:v>
                </c:pt>
                <c:pt idx="19">
                  <c:v>11.10679675352366</c:v>
                </c:pt>
                <c:pt idx="20">
                  <c:v>11.198456974989716</c:v>
                </c:pt>
                <c:pt idx="21">
                  <c:v>11.592581019523566</c:v>
                </c:pt>
                <c:pt idx="22">
                  <c:v>11.158020548779188</c:v>
                </c:pt>
                <c:pt idx="23">
                  <c:v>11.413673026669262</c:v>
                </c:pt>
                <c:pt idx="24">
                  <c:v>10.242700302431256</c:v>
                </c:pt>
                <c:pt idx="25">
                  <c:v>9.9735449658684985</c:v>
                </c:pt>
                <c:pt idx="26">
                  <c:v>10.533583350300471</c:v>
                </c:pt>
                <c:pt idx="27">
                  <c:v>8.7498265409953504</c:v>
                </c:pt>
                <c:pt idx="28">
                  <c:v>9.368773681393467</c:v>
                </c:pt>
                <c:pt idx="29">
                  <c:v>10.089648044972435</c:v>
                </c:pt>
                <c:pt idx="30">
                  <c:v>11.177580316607475</c:v>
                </c:pt>
                <c:pt idx="31">
                  <c:v>11.10679675352366</c:v>
                </c:pt>
                <c:pt idx="32">
                  <c:v>11.198456974989716</c:v>
                </c:pt>
                <c:pt idx="33">
                  <c:v>11.592581019523566</c:v>
                </c:pt>
                <c:pt idx="34">
                  <c:v>11.158020548779188</c:v>
                </c:pt>
                <c:pt idx="35">
                  <c:v>11.413673026669262</c:v>
                </c:pt>
                <c:pt idx="36">
                  <c:v>10.242700302431256</c:v>
                </c:pt>
                <c:pt idx="37">
                  <c:v>9.9735449658684985</c:v>
                </c:pt>
                <c:pt idx="38">
                  <c:v>10.533583350300471</c:v>
                </c:pt>
                <c:pt idx="39">
                  <c:v>8.7498265409953504</c:v>
                </c:pt>
                <c:pt idx="40">
                  <c:v>9.368773681393467</c:v>
                </c:pt>
                <c:pt idx="41">
                  <c:v>10.089648044972435</c:v>
                </c:pt>
                <c:pt idx="42">
                  <c:v>11.177580316607475</c:v>
                </c:pt>
                <c:pt idx="43">
                  <c:v>11.10679675352366</c:v>
                </c:pt>
                <c:pt idx="44">
                  <c:v>11.198456974989716</c:v>
                </c:pt>
                <c:pt idx="45">
                  <c:v>11.592581019523566</c:v>
                </c:pt>
                <c:pt idx="46">
                  <c:v>11.158020548779188</c:v>
                </c:pt>
                <c:pt idx="47">
                  <c:v>11.413673026669262</c:v>
                </c:pt>
                <c:pt idx="48">
                  <c:v>10.242700302431256</c:v>
                </c:pt>
                <c:pt idx="49">
                  <c:v>9.9735449658684985</c:v>
                </c:pt>
                <c:pt idx="50">
                  <c:v>10.533583350300471</c:v>
                </c:pt>
                <c:pt idx="51">
                  <c:v>8.7498265409953504</c:v>
                </c:pt>
                <c:pt idx="52">
                  <c:v>9.368773681393467</c:v>
                </c:pt>
                <c:pt idx="53">
                  <c:v>10.089648044972435</c:v>
                </c:pt>
                <c:pt idx="54">
                  <c:v>11.177580316607475</c:v>
                </c:pt>
                <c:pt idx="55">
                  <c:v>11.10679675352366</c:v>
                </c:pt>
                <c:pt idx="56">
                  <c:v>11.198456974989716</c:v>
                </c:pt>
                <c:pt idx="57">
                  <c:v>11.592581019523566</c:v>
                </c:pt>
                <c:pt idx="58">
                  <c:v>11.158020548779188</c:v>
                </c:pt>
                <c:pt idx="59">
                  <c:v>11.413673026669262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3-4D25-A0A1-CF659B5405C9}"/>
            </c:ext>
          </c:extLst>
        </c:ser>
        <c:ser>
          <c:idx val="3"/>
          <c:order val="3"/>
          <c:tx>
            <c:strRef>
              <c:f>'tab2'!$I$4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'tab2'!$I$30:$I$89</c:f>
              <c:numCache>
                <c:formatCode>_(* #,##0.00_);_(* \(#,##0.00\);_(* "-"??_);_(@_)</c:formatCode>
                <c:ptCount val="60"/>
                <c:pt idx="0">
                  <c:v>0.99435323562107669</c:v>
                </c:pt>
                <c:pt idx="1">
                  <c:v>1.0272036846787707</c:v>
                </c:pt>
                <c:pt idx="2">
                  <c:v>1.0852883301011182</c:v>
                </c:pt>
                <c:pt idx="3">
                  <c:v>2.6138356089593326</c:v>
                </c:pt>
                <c:pt idx="4">
                  <c:v>2.1796775016710068</c:v>
                </c:pt>
                <c:pt idx="5">
                  <c:v>1.4632085226393254</c:v>
                </c:pt>
                <c:pt idx="6">
                  <c:v>1.0682449810325245</c:v>
                </c:pt>
                <c:pt idx="7">
                  <c:v>1.1354510159723379</c:v>
                </c:pt>
                <c:pt idx="8">
                  <c:v>0.52709260992028284</c:v>
                </c:pt>
                <c:pt idx="9">
                  <c:v>0.9982998521133748</c:v>
                </c:pt>
                <c:pt idx="10">
                  <c:v>0.55521810714091302</c:v>
                </c:pt>
                <c:pt idx="11">
                  <c:v>0.53371141989003767</c:v>
                </c:pt>
                <c:pt idx="12">
                  <c:v>0.99435323562107669</c:v>
                </c:pt>
                <c:pt idx="13">
                  <c:v>1.0272036846787707</c:v>
                </c:pt>
                <c:pt idx="14">
                  <c:v>1.0852883301011182</c:v>
                </c:pt>
                <c:pt idx="15">
                  <c:v>2.6138356089593326</c:v>
                </c:pt>
                <c:pt idx="16">
                  <c:v>2.1796775016710068</c:v>
                </c:pt>
                <c:pt idx="17">
                  <c:v>1.4632085226393254</c:v>
                </c:pt>
                <c:pt idx="18">
                  <c:v>1.0682449810325245</c:v>
                </c:pt>
                <c:pt idx="19">
                  <c:v>1.1354510159723379</c:v>
                </c:pt>
                <c:pt idx="20">
                  <c:v>0.52709260992028284</c:v>
                </c:pt>
                <c:pt idx="21">
                  <c:v>0.9982998521133748</c:v>
                </c:pt>
                <c:pt idx="22">
                  <c:v>0.55521810714091302</c:v>
                </c:pt>
                <c:pt idx="23">
                  <c:v>0.53371141989003767</c:v>
                </c:pt>
                <c:pt idx="24">
                  <c:v>0.99435323562107669</c:v>
                </c:pt>
                <c:pt idx="25">
                  <c:v>1.0272036846787707</c:v>
                </c:pt>
                <c:pt idx="26">
                  <c:v>1.0852883301011182</c:v>
                </c:pt>
                <c:pt idx="27">
                  <c:v>2.6138356089593326</c:v>
                </c:pt>
                <c:pt idx="28">
                  <c:v>2.1796775016710068</c:v>
                </c:pt>
                <c:pt idx="29">
                  <c:v>1.4632085226393254</c:v>
                </c:pt>
                <c:pt idx="30">
                  <c:v>1.0682449810325245</c:v>
                </c:pt>
                <c:pt idx="31">
                  <c:v>1.1354510159723379</c:v>
                </c:pt>
                <c:pt idx="32">
                  <c:v>0.52709260992028284</c:v>
                </c:pt>
                <c:pt idx="33">
                  <c:v>0.9982998521133748</c:v>
                </c:pt>
                <c:pt idx="34">
                  <c:v>0.55521810714091302</c:v>
                </c:pt>
                <c:pt idx="35">
                  <c:v>0.53371141989003767</c:v>
                </c:pt>
                <c:pt idx="36">
                  <c:v>0.99435323562107669</c:v>
                </c:pt>
                <c:pt idx="37">
                  <c:v>1.0272036846787707</c:v>
                </c:pt>
                <c:pt idx="38">
                  <c:v>1.0852883301011182</c:v>
                </c:pt>
                <c:pt idx="39">
                  <c:v>2.6138356089593326</c:v>
                </c:pt>
                <c:pt idx="40">
                  <c:v>2.1796775016710068</c:v>
                </c:pt>
                <c:pt idx="41">
                  <c:v>1.4632085226393254</c:v>
                </c:pt>
                <c:pt idx="42">
                  <c:v>1.0682449810325245</c:v>
                </c:pt>
                <c:pt idx="43">
                  <c:v>1.1354510159723379</c:v>
                </c:pt>
                <c:pt idx="44">
                  <c:v>0.52709260992028284</c:v>
                </c:pt>
                <c:pt idx="45">
                  <c:v>0.9982998521133748</c:v>
                </c:pt>
                <c:pt idx="46">
                  <c:v>0.55521810714091302</c:v>
                </c:pt>
                <c:pt idx="47">
                  <c:v>0.53371141989003767</c:v>
                </c:pt>
                <c:pt idx="48">
                  <c:v>0.99435323562107669</c:v>
                </c:pt>
                <c:pt idx="49">
                  <c:v>1.0272036846787707</c:v>
                </c:pt>
                <c:pt idx="50">
                  <c:v>1.0852883301011182</c:v>
                </c:pt>
                <c:pt idx="51">
                  <c:v>2.6138356089593326</c:v>
                </c:pt>
                <c:pt idx="52">
                  <c:v>2.1796775016710068</c:v>
                </c:pt>
                <c:pt idx="53">
                  <c:v>1.4632085226393254</c:v>
                </c:pt>
                <c:pt idx="54">
                  <c:v>1.0682449810325245</c:v>
                </c:pt>
                <c:pt idx="55">
                  <c:v>1.1354510159723379</c:v>
                </c:pt>
                <c:pt idx="56">
                  <c:v>0.52709260992028284</c:v>
                </c:pt>
                <c:pt idx="57">
                  <c:v>0.9982998521133748</c:v>
                </c:pt>
                <c:pt idx="58">
                  <c:v>0.55521810714091302</c:v>
                </c:pt>
                <c:pt idx="59">
                  <c:v>0.53371141989003767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23-4D25-A0A1-CF659B54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3008"/>
        <c:axId val="805862880"/>
      </c:areaChart>
      <c:lineChart>
        <c:grouping val="standard"/>
        <c:varyColors val="0"/>
        <c:ser>
          <c:idx val="0"/>
          <c:order val="0"/>
          <c:tx>
            <c:strRef>
              <c:f>'tab2'!$E$4</c:f>
              <c:strCache>
                <c:ptCount val="1"/>
                <c:pt idx="0">
                  <c:v>Total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'tab2'!$E$30:$E$89</c:f>
              <c:numCache>
                <c:formatCode>_(* #,##0.00_);_(* \(#,##0.00\);_(* "-"??_);_(@_)</c:formatCode>
                <c:ptCount val="60"/>
                <c:pt idx="0">
                  <c:v>11.677820304384687</c:v>
                </c:pt>
                <c:pt idx="1">
                  <c:v>10.807850395661768</c:v>
                </c:pt>
                <c:pt idx="2">
                  <c:v>11.118976254834381</c:v>
                </c:pt>
                <c:pt idx="3">
                  <c:v>11.458095219575057</c:v>
                </c:pt>
                <c:pt idx="4">
                  <c:v>11.89178705422249</c:v>
                </c:pt>
                <c:pt idx="5">
                  <c:v>10.940930215000652</c:v>
                </c:pt>
                <c:pt idx="6">
                  <c:v>12.335348017520976</c:v>
                </c:pt>
                <c:pt idx="7">
                  <c:v>12.379403763812206</c:v>
                </c:pt>
                <c:pt idx="8">
                  <c:v>11.645061510662414</c:v>
                </c:pt>
                <c:pt idx="9">
                  <c:v>12.800347066218213</c:v>
                </c:pt>
                <c:pt idx="10">
                  <c:v>11.871934538581444</c:v>
                </c:pt>
                <c:pt idx="11">
                  <c:v>11.71912373328027</c:v>
                </c:pt>
                <c:pt idx="12">
                  <c:v>11.306260715034821</c:v>
                </c:pt>
                <c:pt idx="13">
                  <c:v>11.030549475897944</c:v>
                </c:pt>
                <c:pt idx="14">
                  <c:v>10.584525781450955</c:v>
                </c:pt>
                <c:pt idx="15">
                  <c:v>8.7985455187663728</c:v>
                </c:pt>
                <c:pt idx="16">
                  <c:v>9.633929435757782</c:v>
                </c:pt>
                <c:pt idx="17">
                  <c:v>10.302336962937073</c:v>
                </c:pt>
                <c:pt idx="18">
                  <c:v>11.342234001631251</c:v>
                </c:pt>
                <c:pt idx="19">
                  <c:v>11.237462271345914</c:v>
                </c:pt>
                <c:pt idx="20">
                  <c:v>11.627867045568552</c:v>
                </c:pt>
                <c:pt idx="21">
                  <c:v>12.46261599668507</c:v>
                </c:pt>
                <c:pt idx="22">
                  <c:v>11.425843244166451</c:v>
                </c:pt>
                <c:pt idx="23">
                  <c:v>12.036201741603392</c:v>
                </c:pt>
                <c:pt idx="24">
                  <c:v>10.968316940385773</c:v>
                </c:pt>
                <c:pt idx="25">
                  <c:v>10.231616780875529</c:v>
                </c:pt>
                <c:pt idx="26">
                  <c:v>11.57837108821187</c:v>
                </c:pt>
                <c:pt idx="27">
                  <c:v>10.811372443405535</c:v>
                </c:pt>
                <c:pt idx="28">
                  <c:v>11.14928297577511</c:v>
                </c:pt>
                <c:pt idx="29">
                  <c:v>11.351655604693784</c:v>
                </c:pt>
                <c:pt idx="30">
                  <c:v>12.385813193446213</c:v>
                </c:pt>
                <c:pt idx="31">
                  <c:v>12.385016944775938</c:v>
                </c:pt>
                <c:pt idx="32">
                  <c:v>11.859424730514565</c:v>
                </c:pt>
                <c:pt idx="33">
                  <c:v>12.155561249765315</c:v>
                </c:pt>
                <c:pt idx="34">
                  <c:v>11.395571519848414</c:v>
                </c:pt>
                <c:pt idx="35">
                  <c:v>11.92704570916052</c:v>
                </c:pt>
                <c:pt idx="36">
                  <c:v>10.641324678778844</c:v>
                </c:pt>
                <c:pt idx="37">
                  <c:v>10.928251082046867</c:v>
                </c:pt>
                <c:pt idx="38">
                  <c:v>12.049246433490863</c:v>
                </c:pt>
                <c:pt idx="39">
                  <c:v>11.244951245801905</c:v>
                </c:pt>
                <c:pt idx="40">
                  <c:v>12.023547495498724</c:v>
                </c:pt>
                <c:pt idx="41">
                  <c:v>11.3657172624422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23-4D25-A0A1-CF659B5405C9}"/>
            </c:ext>
          </c:extLst>
        </c:ser>
        <c:ser>
          <c:idx val="1"/>
          <c:order val="1"/>
          <c:tx>
            <c:strRef>
              <c:f>'tab2'!$F$4</c:f>
              <c:strCache>
                <c:ptCount val="1"/>
                <c:pt idx="0">
                  <c:v>Total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11.3657172624422</c:v>
                </c:pt>
                <c:pt idx="42">
                  <c:v>12.308869330458752</c:v>
                </c:pt>
                <c:pt idx="43">
                  <c:v>12.504025849815346</c:v>
                </c:pt>
                <c:pt idx="44">
                  <c:v>12.166382296891836</c:v>
                </c:pt>
                <c:pt idx="45">
                  <c:v>12.601021222236596</c:v>
                </c:pt>
                <c:pt idx="46">
                  <c:v>11.88869949147106</c:v>
                </c:pt>
                <c:pt idx="47">
                  <c:v>12.227227512793444</c:v>
                </c:pt>
                <c:pt idx="48">
                  <c:v>11.523942725162209</c:v>
                </c:pt>
                <c:pt idx="49">
                  <c:v>11.112793282984146</c:v>
                </c:pt>
                <c:pt idx="50">
                  <c:v>12.128127121886532</c:v>
                </c:pt>
                <c:pt idx="51">
                  <c:v>11.813394607891837</c:v>
                </c:pt>
                <c:pt idx="52">
                  <c:v>11.968924507893341</c:v>
                </c:pt>
                <c:pt idx="53">
                  <c:v>12.009709786060618</c:v>
                </c:pt>
                <c:pt idx="54">
                  <c:v>12.605712688787568</c:v>
                </c:pt>
                <c:pt idx="55">
                  <c:v>12.824819841758536</c:v>
                </c:pt>
                <c:pt idx="56">
                  <c:v>12.530493125247144</c:v>
                </c:pt>
                <c:pt idx="57">
                  <c:v>12.992604740063983</c:v>
                </c:pt>
                <c:pt idx="58">
                  <c:v>12.261801518888179</c:v>
                </c:pt>
                <c:pt idx="59">
                  <c:v>12.712062158368232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23-4D25-A0A1-CF659B54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3008"/>
        <c:axId val="805862880"/>
      </c:lineChart>
      <c:dateAx>
        <c:axId val="8058830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2880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62880"/>
        <c:scaling>
          <c:orientation val="minMax"/>
          <c:max val="14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'tab5'!$J$4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'tab5'!$J$6:$J$10</c:f>
              <c:numCache>
                <c:formatCode>_-* #,##0.0_-;\-* #,##0.0_-;_-* "-"??_-;_-@_-</c:formatCode>
                <c:ptCount val="5"/>
                <c:pt idx="0">
                  <c:v>7.2913227960421443</c:v>
                </c:pt>
                <c:pt idx="1">
                  <c:v>7.5109527581111291</c:v>
                </c:pt>
                <c:pt idx="2">
                  <c:v>7.4292228770135278</c:v>
                </c:pt>
                <c:pt idx="3">
                  <c:v>7.4320837834416107</c:v>
                </c:pt>
                <c:pt idx="4">
                  <c:v>7.4820033569862447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4512"/>
        <c:axId val="805892256"/>
      </c:barChart>
      <c:dateAx>
        <c:axId val="8058645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2256"/>
        <c:crosses val="autoZero"/>
        <c:auto val="1"/>
        <c:lblOffset val="100"/>
        <c:baseTimeUnit val="months"/>
        <c:majorTimeUnit val="months"/>
        <c:minorTimeUnit val="months"/>
      </c:dateAx>
      <c:valAx>
        <c:axId val="805892256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'tab5'!$H$4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1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'tab5'!$H$6:$H$10</c:f>
              <c:numCache>
                <c:formatCode>_-* #,##0.0_-;\-* #,##0.0_-;_-* "-"??_-;_-@_-</c:formatCode>
                <c:ptCount val="5"/>
                <c:pt idx="0">
                  <c:v>54.686908942099983</c:v>
                </c:pt>
                <c:pt idx="1">
                  <c:v>49.813725165817687</c:v>
                </c:pt>
                <c:pt idx="2">
                  <c:v>51.594366558000004</c:v>
                </c:pt>
                <c:pt idx="3">
                  <c:v>52.370887436114884</c:v>
                </c:pt>
                <c:pt idx="4">
                  <c:v>52.595818239887528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0080"/>
        <c:axId val="805866144"/>
      </c:barChart>
      <c:dateAx>
        <c:axId val="80589008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144"/>
        <c:crosses val="autoZero"/>
        <c:auto val="1"/>
        <c:lblOffset val="100"/>
        <c:baseTimeUnit val="months"/>
        <c:majorTimeUnit val="months"/>
        <c:minorTimeUnit val="months"/>
      </c:dateAx>
      <c:valAx>
        <c:axId val="805866144"/>
        <c:scaling>
          <c:orientation val="minMax"/>
          <c:max val="60"/>
          <c:min val="4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'tab6'!$C$4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'tab6'!$C$6:$C$9</c:f>
              <c:numCache>
                <c:formatCode>_-* #,##0.0_-;\-* #,##0.0_-;_-* "-"??_-;_-@_-</c:formatCode>
                <c:ptCount val="4"/>
                <c:pt idx="0">
                  <c:v>7.5123678604470001E-2</c:v>
                </c:pt>
                <c:pt idx="1">
                  <c:v>4.7022244289369937</c:v>
                </c:pt>
                <c:pt idx="2">
                  <c:v>6.253436728085191</c:v>
                </c:pt>
                <c:pt idx="3">
                  <c:v>8.5908652051787442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'tab6'!$D$4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'tab6'!$D$6:$D$9</c:f>
              <c:numCache>
                <c:formatCode>_-* #,##0.0_-;\-* #,##0.0_-;_-* "-"??_-;_-@_-</c:formatCode>
                <c:ptCount val="4"/>
                <c:pt idx="0">
                  <c:v>-2.4844295009199868</c:v>
                </c:pt>
                <c:pt idx="1">
                  <c:v>0.90156871590001231</c:v>
                </c:pt>
                <c:pt idx="2">
                  <c:v>2.1324819757574218</c:v>
                </c:pt>
                <c:pt idx="3">
                  <c:v>-0.35224450141845409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'tab6'!$E$4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'tab6'!$E$6:$E$9</c:f>
              <c:numCache>
                <c:formatCode>_-* #,##0.0_-;\-* #,##0.0_-;_-* "-"??_-;_-@_-</c:formatCode>
                <c:ptCount val="4"/>
                <c:pt idx="0">
                  <c:v>-3.4125061076604482</c:v>
                </c:pt>
                <c:pt idx="1">
                  <c:v>-5.7058729999999898</c:v>
                </c:pt>
                <c:pt idx="2">
                  <c:v>-6.3550049739178895</c:v>
                </c:pt>
                <c:pt idx="3">
                  <c:v>-2.4840660011342912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'tab6'!$F$4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rgbClr val="FF5627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'tab6'!$F$6:$F$9</c:f>
              <c:numCache>
                <c:formatCode>_-* #,##0.0_-;\-* #,##0.0_-;_-* "-"??_-;_-@_-</c:formatCode>
                <c:ptCount val="4"/>
                <c:pt idx="0">
                  <c:v>-3.4343743189999993</c:v>
                </c:pt>
                <c:pt idx="1">
                  <c:v>-2.5953680250000009</c:v>
                </c:pt>
                <c:pt idx="2">
                  <c:v>-0.98332969071999976</c:v>
                </c:pt>
                <c:pt idx="3">
                  <c:v>-0.26228247020000062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'tab6'!$G$4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'tab6'!$G$6:$G$9</c:f>
              <c:numCache>
                <c:formatCode>_-* #,##0.0_-;\-* #,##0.0_-;_-* "-"??_-;_-@_-</c:formatCode>
                <c:ptCount val="4"/>
                <c:pt idx="0">
                  <c:v>0.39788036606700139</c:v>
                </c:pt>
                <c:pt idx="1">
                  <c:v>0.24981898726699825</c:v>
                </c:pt>
                <c:pt idx="2">
                  <c:v>0.25500178876714941</c:v>
                </c:pt>
                <c:pt idx="3">
                  <c:v>0.345435798811776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805878112"/>
        <c:axId val="805893344"/>
      </c:barChart>
      <c:lineChart>
        <c:grouping val="standard"/>
        <c:varyColors val="0"/>
        <c:ser>
          <c:idx val="5"/>
          <c:order val="5"/>
          <c:tx>
            <c:strRef>
              <c:f>'tab6'!$H$4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'tab6'!$H$6:$H$9</c:f>
              <c:numCache>
                <c:formatCode>_-* #,##0.0_-;\-* #,##0.0_-;_-* "-"??_-;_-@_-</c:formatCode>
                <c:ptCount val="4"/>
                <c:pt idx="0">
                  <c:v>-8.8583058829089634</c:v>
                </c:pt>
                <c:pt idx="1">
                  <c:v>-2.4476288928959864</c:v>
                </c:pt>
                <c:pt idx="2">
                  <c:v>1.3025858279718729</c:v>
                </c:pt>
                <c:pt idx="3">
                  <c:v>5.8377080312377743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8112"/>
        <c:axId val="805893344"/>
      </c:lineChart>
      <c:dateAx>
        <c:axId val="8058781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344"/>
        <c:crosses val="autoZero"/>
        <c:auto val="1"/>
        <c:lblOffset val="100"/>
        <c:baseTimeUnit val="months"/>
        <c:majorTimeUnit val="months"/>
        <c:minorTimeUnit val="months"/>
      </c:dateAx>
      <c:valAx>
        <c:axId val="805893344"/>
        <c:scaling>
          <c:orientation val="minMax"/>
          <c:max val="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'tab7'!$G$4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'tab7'!$G$30:$G$89</c:f>
              <c:numCache>
                <c:formatCode>_(* #,##0.00_);_(* \(#,##0.00\);_(* "-"??_);_(@_)</c:formatCode>
                <c:ptCount val="60"/>
                <c:pt idx="0">
                  <c:v>3.9591666520779998</c:v>
                </c:pt>
                <c:pt idx="1">
                  <c:v>4.0349464361620004</c:v>
                </c:pt>
                <c:pt idx="2">
                  <c:v>4.5547527959999998</c:v>
                </c:pt>
                <c:pt idx="3">
                  <c:v>4.004816903</c:v>
                </c:pt>
                <c:pt idx="4">
                  <c:v>3.7726032740000006</c:v>
                </c:pt>
                <c:pt idx="5">
                  <c:v>4.6532108409999999</c:v>
                </c:pt>
                <c:pt idx="6">
                  <c:v>4.8214644483259992</c:v>
                </c:pt>
                <c:pt idx="7">
                  <c:v>5.0015824903259993</c:v>
                </c:pt>
                <c:pt idx="8">
                  <c:v>4.7597009699999999</c:v>
                </c:pt>
                <c:pt idx="9">
                  <c:v>4.915778463641999</c:v>
                </c:pt>
                <c:pt idx="10">
                  <c:v>4.6406819250819993</c:v>
                </c:pt>
                <c:pt idx="11">
                  <c:v>4.2512262490619994</c:v>
                </c:pt>
                <c:pt idx="12">
                  <c:v>3.9591666520779998</c:v>
                </c:pt>
                <c:pt idx="13">
                  <c:v>4.0349464361620004</c:v>
                </c:pt>
                <c:pt idx="14">
                  <c:v>4.5547527959999998</c:v>
                </c:pt>
                <c:pt idx="15">
                  <c:v>4.004816903</c:v>
                </c:pt>
                <c:pt idx="16">
                  <c:v>3.7726032740000006</c:v>
                </c:pt>
                <c:pt idx="17">
                  <c:v>4.6532108409999999</c:v>
                </c:pt>
                <c:pt idx="18">
                  <c:v>4.8214644483259992</c:v>
                </c:pt>
                <c:pt idx="19">
                  <c:v>5.0015824903259993</c:v>
                </c:pt>
                <c:pt idx="20">
                  <c:v>4.7597009699999999</c:v>
                </c:pt>
                <c:pt idx="21">
                  <c:v>4.915778463641999</c:v>
                </c:pt>
                <c:pt idx="22">
                  <c:v>4.6406819250819993</c:v>
                </c:pt>
                <c:pt idx="23">
                  <c:v>4.2512262490619994</c:v>
                </c:pt>
                <c:pt idx="24">
                  <c:v>3.9591666520779998</c:v>
                </c:pt>
                <c:pt idx="25">
                  <c:v>4.0349464361620004</c:v>
                </c:pt>
                <c:pt idx="26">
                  <c:v>4.5547527959999998</c:v>
                </c:pt>
                <c:pt idx="27">
                  <c:v>4.004816903</c:v>
                </c:pt>
                <c:pt idx="28">
                  <c:v>3.7726032740000006</c:v>
                </c:pt>
                <c:pt idx="29">
                  <c:v>4.6532108409999999</c:v>
                </c:pt>
                <c:pt idx="30">
                  <c:v>4.8214644483259992</c:v>
                </c:pt>
                <c:pt idx="31">
                  <c:v>5.0015824903259993</c:v>
                </c:pt>
                <c:pt idx="32">
                  <c:v>4.7597009699999999</c:v>
                </c:pt>
                <c:pt idx="33">
                  <c:v>4.915778463641999</c:v>
                </c:pt>
                <c:pt idx="34">
                  <c:v>4.6406819250819993</c:v>
                </c:pt>
                <c:pt idx="35">
                  <c:v>4.2512262490619994</c:v>
                </c:pt>
                <c:pt idx="36">
                  <c:v>3.9591666520779998</c:v>
                </c:pt>
                <c:pt idx="37">
                  <c:v>4.0349464361620004</c:v>
                </c:pt>
                <c:pt idx="38">
                  <c:v>4.5547527959999998</c:v>
                </c:pt>
                <c:pt idx="39">
                  <c:v>4.004816903</c:v>
                </c:pt>
                <c:pt idx="40">
                  <c:v>3.7726032740000006</c:v>
                </c:pt>
                <c:pt idx="41">
                  <c:v>4.6532108409999999</c:v>
                </c:pt>
                <c:pt idx="42">
                  <c:v>4.8214644483259992</c:v>
                </c:pt>
                <c:pt idx="43">
                  <c:v>5.0015824903259993</c:v>
                </c:pt>
                <c:pt idx="44">
                  <c:v>4.7597009699999999</c:v>
                </c:pt>
                <c:pt idx="45">
                  <c:v>4.915778463641999</c:v>
                </c:pt>
                <c:pt idx="46">
                  <c:v>4.6406819250819993</c:v>
                </c:pt>
                <c:pt idx="47">
                  <c:v>4.2512262490619994</c:v>
                </c:pt>
                <c:pt idx="48">
                  <c:v>3.9591666520779998</c:v>
                </c:pt>
                <c:pt idx="49">
                  <c:v>4.0349464361620004</c:v>
                </c:pt>
                <c:pt idx="50">
                  <c:v>4.5547527959999998</c:v>
                </c:pt>
                <c:pt idx="51">
                  <c:v>4.004816903</c:v>
                </c:pt>
                <c:pt idx="52">
                  <c:v>3.7726032740000006</c:v>
                </c:pt>
                <c:pt idx="53">
                  <c:v>4.6532108409999999</c:v>
                </c:pt>
                <c:pt idx="54">
                  <c:v>4.8214644483259992</c:v>
                </c:pt>
                <c:pt idx="55">
                  <c:v>5.0015824903259993</c:v>
                </c:pt>
                <c:pt idx="56">
                  <c:v>4.7597009699999999</c:v>
                </c:pt>
                <c:pt idx="57">
                  <c:v>4.915778463641999</c:v>
                </c:pt>
                <c:pt idx="58">
                  <c:v>4.6406819250819993</c:v>
                </c:pt>
                <c:pt idx="59">
                  <c:v>4.2512262490619994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B-4587-84E1-5405ED76FB05}"/>
            </c:ext>
          </c:extLst>
        </c:ser>
        <c:ser>
          <c:idx val="3"/>
          <c:order val="3"/>
          <c:tx>
            <c:strRef>
              <c:f>'tab7'!$I$4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'tab7'!$I$30:$I$89</c:f>
              <c:numCache>
                <c:formatCode>_(* #,##0.00_);_(* \(#,##0.00\);_(* "-"??_);_(@_)</c:formatCode>
                <c:ptCount val="60"/>
                <c:pt idx="0">
                  <c:v>0.56481220792200082</c:v>
                </c:pt>
                <c:pt idx="1">
                  <c:v>0.47928508683799986</c:v>
                </c:pt>
                <c:pt idx="2">
                  <c:v>0.94218061400000153</c:v>
                </c:pt>
                <c:pt idx="3">
                  <c:v>1.0814078779999994</c:v>
                </c:pt>
                <c:pt idx="4">
                  <c:v>1.2497244430000007</c:v>
                </c:pt>
                <c:pt idx="5">
                  <c:v>0.46299512999999948</c:v>
                </c:pt>
                <c:pt idx="6">
                  <c:v>0.79620176067399928</c:v>
                </c:pt>
                <c:pt idx="7">
                  <c:v>0.72596057767399991</c:v>
                </c:pt>
                <c:pt idx="8">
                  <c:v>0.65818496800000048</c:v>
                </c:pt>
                <c:pt idx="9">
                  <c:v>0.70755111835799944</c:v>
                </c:pt>
                <c:pt idx="10">
                  <c:v>0.46590703891800089</c:v>
                </c:pt>
                <c:pt idx="11">
                  <c:v>0.68349375093800102</c:v>
                </c:pt>
                <c:pt idx="12">
                  <c:v>0.56481220792200082</c:v>
                </c:pt>
                <c:pt idx="13">
                  <c:v>0.47928508683799986</c:v>
                </c:pt>
                <c:pt idx="14">
                  <c:v>0.94218061400000153</c:v>
                </c:pt>
                <c:pt idx="15">
                  <c:v>1.0814078779999994</c:v>
                </c:pt>
                <c:pt idx="16">
                  <c:v>1.2497244430000007</c:v>
                </c:pt>
                <c:pt idx="17">
                  <c:v>0.46299512999999948</c:v>
                </c:pt>
                <c:pt idx="18">
                  <c:v>0.79620176067399928</c:v>
                </c:pt>
                <c:pt idx="19">
                  <c:v>0.72596057767399991</c:v>
                </c:pt>
                <c:pt idx="20">
                  <c:v>0.65818496800000048</c:v>
                </c:pt>
                <c:pt idx="21">
                  <c:v>0.70755111835799944</c:v>
                </c:pt>
                <c:pt idx="22">
                  <c:v>0.46590703891800089</c:v>
                </c:pt>
                <c:pt idx="23">
                  <c:v>0.68349375093800102</c:v>
                </c:pt>
                <c:pt idx="24">
                  <c:v>0.56481220792200082</c:v>
                </c:pt>
                <c:pt idx="25">
                  <c:v>0.47928508683799986</c:v>
                </c:pt>
                <c:pt idx="26">
                  <c:v>0.94218061400000153</c:v>
                </c:pt>
                <c:pt idx="27">
                  <c:v>1.0814078779999994</c:v>
                </c:pt>
                <c:pt idx="28">
                  <c:v>1.2497244430000007</c:v>
                </c:pt>
                <c:pt idx="29">
                  <c:v>0.46299512999999948</c:v>
                </c:pt>
                <c:pt idx="30">
                  <c:v>0.79620176067399928</c:v>
                </c:pt>
                <c:pt idx="31">
                  <c:v>0.72596057767399991</c:v>
                </c:pt>
                <c:pt idx="32">
                  <c:v>0.65818496800000048</c:v>
                </c:pt>
                <c:pt idx="33">
                  <c:v>0.70755111835799944</c:v>
                </c:pt>
                <c:pt idx="34">
                  <c:v>0.46590703891800089</c:v>
                </c:pt>
                <c:pt idx="35">
                  <c:v>0.68349375093800102</c:v>
                </c:pt>
                <c:pt idx="36">
                  <c:v>0.56481220792200082</c:v>
                </c:pt>
                <c:pt idx="37">
                  <c:v>0.47928508683799986</c:v>
                </c:pt>
                <c:pt idx="38">
                  <c:v>0.94218061400000153</c:v>
                </c:pt>
                <c:pt idx="39">
                  <c:v>1.0814078779999994</c:v>
                </c:pt>
                <c:pt idx="40">
                  <c:v>1.2497244430000007</c:v>
                </c:pt>
                <c:pt idx="41">
                  <c:v>0.46299512999999948</c:v>
                </c:pt>
                <c:pt idx="42">
                  <c:v>0.79620176067399928</c:v>
                </c:pt>
                <c:pt idx="43">
                  <c:v>0.72596057767399991</c:v>
                </c:pt>
                <c:pt idx="44">
                  <c:v>0.65818496800000048</c:v>
                </c:pt>
                <c:pt idx="45">
                  <c:v>0.70755111835799944</c:v>
                </c:pt>
                <c:pt idx="46">
                  <c:v>0.46590703891800089</c:v>
                </c:pt>
                <c:pt idx="47">
                  <c:v>0.68349375093800102</c:v>
                </c:pt>
                <c:pt idx="48">
                  <c:v>0.56481220792200082</c:v>
                </c:pt>
                <c:pt idx="49">
                  <c:v>0.47928508683799986</c:v>
                </c:pt>
                <c:pt idx="50">
                  <c:v>0.94218061400000153</c:v>
                </c:pt>
                <c:pt idx="51">
                  <c:v>1.0814078779999994</c:v>
                </c:pt>
                <c:pt idx="52">
                  <c:v>1.2497244430000007</c:v>
                </c:pt>
                <c:pt idx="53">
                  <c:v>0.46299512999999948</c:v>
                </c:pt>
                <c:pt idx="54">
                  <c:v>0.79620176067399928</c:v>
                </c:pt>
                <c:pt idx="55">
                  <c:v>0.72596057767399991</c:v>
                </c:pt>
                <c:pt idx="56">
                  <c:v>0.65818496800000048</c:v>
                </c:pt>
                <c:pt idx="57">
                  <c:v>0.70755111835799944</c:v>
                </c:pt>
                <c:pt idx="58">
                  <c:v>0.46590703891800089</c:v>
                </c:pt>
                <c:pt idx="59">
                  <c:v>0.68349375093800102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B-4587-84E1-5405ED76F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6688"/>
        <c:axId val="805878656"/>
      </c:areaChart>
      <c:lineChart>
        <c:grouping val="standard"/>
        <c:varyColors val="0"/>
        <c:ser>
          <c:idx val="0"/>
          <c:order val="0"/>
          <c:tx>
            <c:strRef>
              <c:f>'tab7'!$E$4</c:f>
              <c:strCache>
                <c:ptCount val="1"/>
                <c:pt idx="0">
                  <c:v>Óleo diesel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'tab7'!$E$30:$E$89</c:f>
              <c:numCache>
                <c:formatCode>_(* #,##0.00_);_(* \(#,##0.00\);_(* "-"??_);_(@_)</c:formatCode>
                <c:ptCount val="60"/>
                <c:pt idx="0">
                  <c:v>4.5063060346817894</c:v>
                </c:pt>
                <c:pt idx="1">
                  <c:v>4.4895963571135225</c:v>
                </c:pt>
                <c:pt idx="2">
                  <c:v>4.6738230627087489</c:v>
                </c:pt>
                <c:pt idx="3">
                  <c:v>4.7753101455534894</c:v>
                </c:pt>
                <c:pt idx="4">
                  <c:v>4.9221132652723734</c:v>
                </c:pt>
                <c:pt idx="5">
                  <c:v>4.7748549961726985</c:v>
                </c:pt>
                <c:pt idx="6">
                  <c:v>5.3226308951577632</c:v>
                </c:pt>
                <c:pt idx="7">
                  <c:v>5.4222169063205241</c:v>
                </c:pt>
                <c:pt idx="8">
                  <c:v>5.0189743245908875</c:v>
                </c:pt>
                <c:pt idx="9">
                  <c:v>5.5573524869371509</c:v>
                </c:pt>
                <c:pt idx="10">
                  <c:v>4.934495302932298</c:v>
                </c:pt>
                <c:pt idx="11">
                  <c:v>4.3986689494413316</c:v>
                </c:pt>
                <c:pt idx="12">
                  <c:v>4.5409114518486451</c:v>
                </c:pt>
                <c:pt idx="13">
                  <c:v>4.6241503524799983</c:v>
                </c:pt>
                <c:pt idx="14">
                  <c:v>4.8252639145672847</c:v>
                </c:pt>
                <c:pt idx="15">
                  <c:v>4.1023317920828104</c:v>
                </c:pt>
                <c:pt idx="16">
                  <c:v>4.4665222078677944</c:v>
                </c:pt>
                <c:pt idx="17">
                  <c:v>4.8103891935195708</c:v>
                </c:pt>
                <c:pt idx="18">
                  <c:v>5.3585210528261396</c:v>
                </c:pt>
                <c:pt idx="19">
                  <c:v>5.2901727690964897</c:v>
                </c:pt>
                <c:pt idx="20">
                  <c:v>5.3646978838061177</c:v>
                </c:pt>
                <c:pt idx="21">
                  <c:v>5.6723004842542561</c:v>
                </c:pt>
                <c:pt idx="22">
                  <c:v>5.0202832399910715</c:v>
                </c:pt>
                <c:pt idx="23">
                  <c:v>4.7959220631468567</c:v>
                </c:pt>
                <c:pt idx="24">
                  <c:v>4.6248352896311857</c:v>
                </c:pt>
                <c:pt idx="25">
                  <c:v>4.5396045303475914</c:v>
                </c:pt>
                <c:pt idx="26">
                  <c:v>5.6193398351912425</c:v>
                </c:pt>
                <c:pt idx="27">
                  <c:v>5.1994219254514622</c:v>
                </c:pt>
                <c:pt idx="28">
                  <c:v>5.1343004100445109</c:v>
                </c:pt>
                <c:pt idx="29">
                  <c:v>5.2303251352821292</c:v>
                </c:pt>
                <c:pt idx="30">
                  <c:v>5.7429537367156236</c:v>
                </c:pt>
                <c:pt idx="31">
                  <c:v>5.8552208499699159</c:v>
                </c:pt>
                <c:pt idx="32">
                  <c:v>5.5387152783391418</c:v>
                </c:pt>
                <c:pt idx="33">
                  <c:v>5.7486392996542444</c:v>
                </c:pt>
                <c:pt idx="34">
                  <c:v>5.2205133082202941</c:v>
                </c:pt>
                <c:pt idx="35">
                  <c:v>5.0446975569722188</c:v>
                </c:pt>
                <c:pt idx="36">
                  <c:v>4.740508325566843</c:v>
                </c:pt>
                <c:pt idx="37">
                  <c:v>5.0318671734828682</c:v>
                </c:pt>
                <c:pt idx="38">
                  <c:v>5.5768431200418638</c:v>
                </c:pt>
                <c:pt idx="39">
                  <c:v>5.0954952455579052</c:v>
                </c:pt>
                <c:pt idx="40">
                  <c:v>5.4570960999357228</c:v>
                </c:pt>
                <c:pt idx="41">
                  <c:v>5.2432560650061983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B-4587-84E1-5405ED76FB05}"/>
            </c:ext>
          </c:extLst>
        </c:ser>
        <c:ser>
          <c:idx val="1"/>
          <c:order val="1"/>
          <c:tx>
            <c:strRef>
              <c:f>'tab7'!$F$4</c:f>
              <c:strCache>
                <c:ptCount val="1"/>
                <c:pt idx="0">
                  <c:v>Óleo diesel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5.2432560650061983</c:v>
                </c:pt>
                <c:pt idx="42">
                  <c:v>5.7113443818409335</c:v>
                </c:pt>
                <c:pt idx="43">
                  <c:v>5.8720530996803895</c:v>
                </c:pt>
                <c:pt idx="44">
                  <c:v>5.6916411169591026</c:v>
                </c:pt>
                <c:pt idx="45">
                  <c:v>5.8992484325641126</c:v>
                </c:pt>
                <c:pt idx="46">
                  <c:v>5.4981787383306449</c:v>
                </c:pt>
                <c:pt idx="47">
                  <c:v>5.2322476560011841</c:v>
                </c:pt>
                <c:pt idx="48">
                  <c:v>5.0233409619679801</c:v>
                </c:pt>
                <c:pt idx="49">
                  <c:v>5.0813519625222856</c:v>
                </c:pt>
                <c:pt idx="50">
                  <c:v>5.7286264881561415</c:v>
                </c:pt>
                <c:pt idx="51">
                  <c:v>5.4043175310375045</c:v>
                </c:pt>
                <c:pt idx="52">
                  <c:v>5.512118259185887</c:v>
                </c:pt>
                <c:pt idx="53">
                  <c:v>5.5958703822931026</c:v>
                </c:pt>
                <c:pt idx="54">
                  <c:v>5.8996728021942015</c:v>
                </c:pt>
                <c:pt idx="55">
                  <c:v>6.0643452874425705</c:v>
                </c:pt>
                <c:pt idx="56">
                  <c:v>5.8799035072778869</c:v>
                </c:pt>
                <c:pt idx="57">
                  <c:v>6.0966169557743992</c:v>
                </c:pt>
                <c:pt idx="58">
                  <c:v>5.6865816198381376</c:v>
                </c:pt>
                <c:pt idx="59">
                  <c:v>5.4144621743712138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5B-4587-84E1-5405ED76F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6688"/>
        <c:axId val="805878656"/>
      </c:lineChart>
      <c:dateAx>
        <c:axId val="8058666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65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78656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'tab7'!$G$4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3.9591666520779998</c:v>
                </c:pt>
                <c:pt idx="1">
                  <c:v>4.0349464361620004</c:v>
                </c:pt>
                <c:pt idx="2">
                  <c:v>4.5547527959999998</c:v>
                </c:pt>
                <c:pt idx="3">
                  <c:v>4.004816903</c:v>
                </c:pt>
                <c:pt idx="4">
                  <c:v>3.7726032740000006</c:v>
                </c:pt>
                <c:pt idx="5">
                  <c:v>4.6532108409999999</c:v>
                </c:pt>
                <c:pt idx="6">
                  <c:v>4.8214644483259992</c:v>
                </c:pt>
                <c:pt idx="7">
                  <c:v>5.0015824903259993</c:v>
                </c:pt>
                <c:pt idx="8">
                  <c:v>4.7597009699999999</c:v>
                </c:pt>
                <c:pt idx="9">
                  <c:v>4.915778463641999</c:v>
                </c:pt>
                <c:pt idx="10">
                  <c:v>4.6406819250819993</c:v>
                </c:pt>
                <c:pt idx="11">
                  <c:v>4.2512262490619994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6"/>
          <c:tx>
            <c:strRef>
              <c:f>'tab7'!$I$4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0.56481220792200082</c:v>
                </c:pt>
                <c:pt idx="1">
                  <c:v>0.47928508683799986</c:v>
                </c:pt>
                <c:pt idx="2">
                  <c:v>0.94218061400000153</c:v>
                </c:pt>
                <c:pt idx="3">
                  <c:v>1.0814078779999994</c:v>
                </c:pt>
                <c:pt idx="4">
                  <c:v>1.2497244430000007</c:v>
                </c:pt>
                <c:pt idx="5">
                  <c:v>0.46299512999999948</c:v>
                </c:pt>
                <c:pt idx="6">
                  <c:v>0.79620176067399928</c:v>
                </c:pt>
                <c:pt idx="7">
                  <c:v>0.72596057767399991</c:v>
                </c:pt>
                <c:pt idx="8">
                  <c:v>0.65818496800000048</c:v>
                </c:pt>
                <c:pt idx="9">
                  <c:v>0.70755111835799944</c:v>
                </c:pt>
                <c:pt idx="10">
                  <c:v>0.46590703891800089</c:v>
                </c:pt>
                <c:pt idx="11">
                  <c:v>0.68349375093800102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5"/>
          <c:order val="0"/>
          <c:tx>
            <c:strRef>
              <c:f>'tab7'!$C$42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'tab7'!$E$42:$E$53</c:f>
              <c:numCache>
                <c:formatCode>_(* #,##0.00_);_(* \(#,##0.00\);_(* "-"??_);_(@_)</c:formatCode>
                <c:ptCount val="12"/>
                <c:pt idx="0">
                  <c:v>4.5409114518486451</c:v>
                </c:pt>
                <c:pt idx="1">
                  <c:v>4.6241503524799983</c:v>
                </c:pt>
                <c:pt idx="2">
                  <c:v>4.8252639145672847</c:v>
                </c:pt>
                <c:pt idx="3">
                  <c:v>4.1023317920828104</c:v>
                </c:pt>
                <c:pt idx="4">
                  <c:v>4.4665222078677944</c:v>
                </c:pt>
                <c:pt idx="5">
                  <c:v>4.8103891935195708</c:v>
                </c:pt>
                <c:pt idx="6">
                  <c:v>5.3585210528261396</c:v>
                </c:pt>
                <c:pt idx="7">
                  <c:v>5.2901727690964897</c:v>
                </c:pt>
                <c:pt idx="8">
                  <c:v>5.3646978838061177</c:v>
                </c:pt>
                <c:pt idx="9">
                  <c:v>5.6723004842542561</c:v>
                </c:pt>
                <c:pt idx="10">
                  <c:v>5.0202832399910715</c:v>
                </c:pt>
                <c:pt idx="11">
                  <c:v>4.7959220631468567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E-477E-BCA8-DAAC2F72EDA2}"/>
            </c:ext>
          </c:extLst>
        </c:ser>
        <c:ser>
          <c:idx val="0"/>
          <c:order val="1"/>
          <c:tx>
            <c:strRef>
              <c:f>'tab7'!$C$54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4.6248352896311857</c:v>
                </c:pt>
                <c:pt idx="1">
                  <c:v>4.5396045303475914</c:v>
                </c:pt>
                <c:pt idx="2">
                  <c:v>5.6193398351912425</c:v>
                </c:pt>
                <c:pt idx="3">
                  <c:v>5.1994219254514622</c:v>
                </c:pt>
                <c:pt idx="4">
                  <c:v>5.1343004100445109</c:v>
                </c:pt>
                <c:pt idx="5">
                  <c:v>5.2303251352821292</c:v>
                </c:pt>
                <c:pt idx="6">
                  <c:v>5.7429537367156236</c:v>
                </c:pt>
                <c:pt idx="7">
                  <c:v>5.8552208499699159</c:v>
                </c:pt>
                <c:pt idx="8">
                  <c:v>5.5387152783391418</c:v>
                </c:pt>
                <c:pt idx="9">
                  <c:v>5.7486392996542444</c:v>
                </c:pt>
                <c:pt idx="10">
                  <c:v>5.2205133082202941</c:v>
                </c:pt>
                <c:pt idx="11">
                  <c:v>5.0446975569722188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2"/>
          <c:tx>
            <c:strRef>
              <c:f>'tab7'!$C$66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4.740508325566843</c:v>
                </c:pt>
                <c:pt idx="1">
                  <c:v>5.0318671734828682</c:v>
                </c:pt>
                <c:pt idx="2">
                  <c:v>5.5768431200418638</c:v>
                </c:pt>
                <c:pt idx="3">
                  <c:v>5.0954952455579052</c:v>
                </c:pt>
                <c:pt idx="4">
                  <c:v>5.4570960999357228</c:v>
                </c:pt>
                <c:pt idx="5">
                  <c:v>5.2432560650061983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3"/>
          <c:tx>
            <c:strRef>
              <c:f>'tab7'!$C$66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5.2432560650061983</c:v>
                </c:pt>
                <c:pt idx="6">
                  <c:v>5.7113443818409335</c:v>
                </c:pt>
                <c:pt idx="7">
                  <c:v>5.8720530996803895</c:v>
                </c:pt>
                <c:pt idx="8">
                  <c:v>5.6916411169591026</c:v>
                </c:pt>
                <c:pt idx="9">
                  <c:v>5.8992484325641126</c:v>
                </c:pt>
                <c:pt idx="10">
                  <c:v>5.4981787383306449</c:v>
                </c:pt>
                <c:pt idx="11">
                  <c:v>5.2322476560011841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4"/>
          <c:tx>
            <c:strRef>
              <c:f>'tab7'!$C$78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5.0233409619679801</c:v>
                </c:pt>
                <c:pt idx="1">
                  <c:v>5.0813519625222856</c:v>
                </c:pt>
                <c:pt idx="2">
                  <c:v>5.7286264881561415</c:v>
                </c:pt>
                <c:pt idx="3">
                  <c:v>5.4043175310375045</c:v>
                </c:pt>
                <c:pt idx="4">
                  <c:v>5.512118259185887</c:v>
                </c:pt>
                <c:pt idx="5">
                  <c:v>5.5958703822931026</c:v>
                </c:pt>
                <c:pt idx="6">
                  <c:v>5.8996728021942015</c:v>
                </c:pt>
                <c:pt idx="7">
                  <c:v>6.0643452874425705</c:v>
                </c:pt>
                <c:pt idx="8">
                  <c:v>5.8799035072778869</c:v>
                </c:pt>
                <c:pt idx="9">
                  <c:v>6.0966169557743992</c:v>
                </c:pt>
                <c:pt idx="10">
                  <c:v>5.6865816198381376</c:v>
                </c:pt>
                <c:pt idx="11">
                  <c:v>5.4144621743712138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'tab8'!$G$4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'tab8'!$G$30:$G$89</c:f>
              <c:numCache>
                <c:formatCode>_(* #,##0.00_);_(* \(#,##0.00\);_(* "-"??_);_(@_)</c:formatCode>
                <c:ptCount val="60"/>
                <c:pt idx="0">
                  <c:v>4.3609006289999996</c:v>
                </c:pt>
                <c:pt idx="1">
                  <c:v>3.8834498049999997</c:v>
                </c:pt>
                <c:pt idx="2">
                  <c:v>3.7626639205814296</c:v>
                </c:pt>
                <c:pt idx="3">
                  <c:v>3.157758433086145</c:v>
                </c:pt>
                <c:pt idx="4">
                  <c:v>3.4142168475404264</c:v>
                </c:pt>
                <c:pt idx="5">
                  <c:v>3.6854058569339045</c:v>
                </c:pt>
                <c:pt idx="6">
                  <c:v>4.0708113868101314</c:v>
                </c:pt>
                <c:pt idx="7">
                  <c:v>4.0648266257405625</c:v>
                </c:pt>
                <c:pt idx="8">
                  <c:v>4.1950179674767991</c:v>
                </c:pt>
                <c:pt idx="9">
                  <c:v>4.4822346849999999</c:v>
                </c:pt>
                <c:pt idx="10">
                  <c:v>4.28563004</c:v>
                </c:pt>
                <c:pt idx="11">
                  <c:v>4.8917544799999995</c:v>
                </c:pt>
                <c:pt idx="12">
                  <c:v>4.3609006289999996</c:v>
                </c:pt>
                <c:pt idx="13">
                  <c:v>3.8834498049999997</c:v>
                </c:pt>
                <c:pt idx="14">
                  <c:v>3.7626639205814296</c:v>
                </c:pt>
                <c:pt idx="15">
                  <c:v>3.157758433086145</c:v>
                </c:pt>
                <c:pt idx="16">
                  <c:v>3.4142168475404264</c:v>
                </c:pt>
                <c:pt idx="17">
                  <c:v>3.6854058569339045</c:v>
                </c:pt>
                <c:pt idx="18">
                  <c:v>4.0708113868101314</c:v>
                </c:pt>
                <c:pt idx="19">
                  <c:v>4.0648266257405625</c:v>
                </c:pt>
                <c:pt idx="20">
                  <c:v>4.1950179674767991</c:v>
                </c:pt>
                <c:pt idx="21">
                  <c:v>4.4822346849999999</c:v>
                </c:pt>
                <c:pt idx="22">
                  <c:v>4.28563004</c:v>
                </c:pt>
                <c:pt idx="23">
                  <c:v>4.8917544799999995</c:v>
                </c:pt>
                <c:pt idx="24">
                  <c:v>4.3609006289999996</c:v>
                </c:pt>
                <c:pt idx="25">
                  <c:v>3.8834498049999997</c:v>
                </c:pt>
                <c:pt idx="26">
                  <c:v>3.7626639205814296</c:v>
                </c:pt>
                <c:pt idx="27">
                  <c:v>3.157758433086145</c:v>
                </c:pt>
                <c:pt idx="28">
                  <c:v>3.4142168475404264</c:v>
                </c:pt>
                <c:pt idx="29">
                  <c:v>3.6854058569339045</c:v>
                </c:pt>
                <c:pt idx="30">
                  <c:v>4.0708113868101314</c:v>
                </c:pt>
                <c:pt idx="31">
                  <c:v>4.0648266257405625</c:v>
                </c:pt>
                <c:pt idx="32">
                  <c:v>4.1950179674767991</c:v>
                </c:pt>
                <c:pt idx="33">
                  <c:v>4.4822346849999999</c:v>
                </c:pt>
                <c:pt idx="34">
                  <c:v>4.28563004</c:v>
                </c:pt>
                <c:pt idx="35">
                  <c:v>4.8917544799999995</c:v>
                </c:pt>
                <c:pt idx="36">
                  <c:v>4.3609006289999996</c:v>
                </c:pt>
                <c:pt idx="37">
                  <c:v>3.8834498049999997</c:v>
                </c:pt>
                <c:pt idx="38">
                  <c:v>3.7626639205814296</c:v>
                </c:pt>
                <c:pt idx="39">
                  <c:v>3.157758433086145</c:v>
                </c:pt>
                <c:pt idx="40">
                  <c:v>3.4142168475404264</c:v>
                </c:pt>
                <c:pt idx="41">
                  <c:v>3.6854058569339045</c:v>
                </c:pt>
                <c:pt idx="42">
                  <c:v>4.0708113868101314</c:v>
                </c:pt>
                <c:pt idx="43">
                  <c:v>4.0648266257405625</c:v>
                </c:pt>
                <c:pt idx="44">
                  <c:v>4.1950179674767991</c:v>
                </c:pt>
                <c:pt idx="45">
                  <c:v>4.4822346849999999</c:v>
                </c:pt>
                <c:pt idx="46">
                  <c:v>4.28563004</c:v>
                </c:pt>
                <c:pt idx="47">
                  <c:v>4.8917544799999995</c:v>
                </c:pt>
                <c:pt idx="48">
                  <c:v>4.3609006289999996</c:v>
                </c:pt>
                <c:pt idx="49">
                  <c:v>3.8834498049999997</c:v>
                </c:pt>
                <c:pt idx="50">
                  <c:v>3.7626639205814296</c:v>
                </c:pt>
                <c:pt idx="51">
                  <c:v>3.157758433086145</c:v>
                </c:pt>
                <c:pt idx="52">
                  <c:v>3.4142168475404264</c:v>
                </c:pt>
                <c:pt idx="53">
                  <c:v>3.6854058569339045</c:v>
                </c:pt>
                <c:pt idx="54">
                  <c:v>4.0708113868101314</c:v>
                </c:pt>
                <c:pt idx="55">
                  <c:v>4.0648266257405625</c:v>
                </c:pt>
                <c:pt idx="56">
                  <c:v>4.1950179674767991</c:v>
                </c:pt>
                <c:pt idx="57">
                  <c:v>4.4822346849999999</c:v>
                </c:pt>
                <c:pt idx="58">
                  <c:v>4.28563004</c:v>
                </c:pt>
                <c:pt idx="59">
                  <c:v>4.8917544799999995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1-46AF-B894-D5D08A826101}"/>
            </c:ext>
          </c:extLst>
        </c:ser>
        <c:ser>
          <c:idx val="3"/>
          <c:order val="3"/>
          <c:tx>
            <c:strRef>
              <c:f>'tab8'!$I$4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'tab8'!$I$30:$I$89</c:f>
              <c:numCache>
                <c:formatCode>_(* #,##0.00_);_(* \(#,##0.00\);_(* "-"??_);_(@_)</c:formatCode>
                <c:ptCount val="60"/>
                <c:pt idx="0">
                  <c:v>0.17621545855853249</c:v>
                </c:pt>
                <c:pt idx="1">
                  <c:v>0.47872034074718961</c:v>
                </c:pt>
                <c:pt idx="2">
                  <c:v>0.93833282509688321</c:v>
                </c:pt>
                <c:pt idx="3">
                  <c:v>1.3495619561169336</c:v>
                </c:pt>
                <c:pt idx="4">
                  <c:v>1.1463507151814958</c:v>
                </c:pt>
                <c:pt idx="5">
                  <c:v>0.85630681051385071</c:v>
                </c:pt>
                <c:pt idx="6">
                  <c:v>0.50225232473872072</c:v>
                </c:pt>
                <c:pt idx="7">
                  <c:v>0.54167440451610283</c:v>
                </c:pt>
                <c:pt idx="8">
                  <c:v>0.28258612508062697</c:v>
                </c:pt>
                <c:pt idx="9">
                  <c:v>0.32399541672395848</c:v>
                </c:pt>
                <c:pt idx="10">
                  <c:v>0.36476444839857169</c:v>
                </c:pt>
                <c:pt idx="11">
                  <c:v>0.22104305659570755</c:v>
                </c:pt>
                <c:pt idx="12">
                  <c:v>0.17621545855853249</c:v>
                </c:pt>
                <c:pt idx="13">
                  <c:v>0.47872034074718961</c:v>
                </c:pt>
                <c:pt idx="14">
                  <c:v>0.93833282509688321</c:v>
                </c:pt>
                <c:pt idx="15">
                  <c:v>1.3495619561169336</c:v>
                </c:pt>
                <c:pt idx="16">
                  <c:v>1.1463507151814958</c:v>
                </c:pt>
                <c:pt idx="17">
                  <c:v>0.85630681051385071</c:v>
                </c:pt>
                <c:pt idx="18">
                  <c:v>0.50225232473872072</c:v>
                </c:pt>
                <c:pt idx="19">
                  <c:v>0.54167440451610283</c:v>
                </c:pt>
                <c:pt idx="20">
                  <c:v>0.28258612508062697</c:v>
                </c:pt>
                <c:pt idx="21">
                  <c:v>0.32399541672395848</c:v>
                </c:pt>
                <c:pt idx="22">
                  <c:v>0.36476444839857169</c:v>
                </c:pt>
                <c:pt idx="23">
                  <c:v>0.22104305659570755</c:v>
                </c:pt>
                <c:pt idx="24">
                  <c:v>0.17621545855853249</c:v>
                </c:pt>
                <c:pt idx="25">
                  <c:v>0.47872034074718961</c:v>
                </c:pt>
                <c:pt idx="26">
                  <c:v>0.93833282509688321</c:v>
                </c:pt>
                <c:pt idx="27">
                  <c:v>1.3495619561169336</c:v>
                </c:pt>
                <c:pt idx="28">
                  <c:v>1.1463507151814958</c:v>
                </c:pt>
                <c:pt idx="29">
                  <c:v>0.85630681051385071</c:v>
                </c:pt>
                <c:pt idx="30">
                  <c:v>0.50225232473872072</c:v>
                </c:pt>
                <c:pt idx="31">
                  <c:v>0.54167440451610283</c:v>
                </c:pt>
                <c:pt idx="32">
                  <c:v>0.28258612508062697</c:v>
                </c:pt>
                <c:pt idx="33">
                  <c:v>0.32399541672395848</c:v>
                </c:pt>
                <c:pt idx="34">
                  <c:v>0.36476444839857169</c:v>
                </c:pt>
                <c:pt idx="35">
                  <c:v>0.22104305659570755</c:v>
                </c:pt>
                <c:pt idx="36">
                  <c:v>0.17621545855853249</c:v>
                </c:pt>
                <c:pt idx="37">
                  <c:v>0.47872034074718961</c:v>
                </c:pt>
                <c:pt idx="38">
                  <c:v>0.93833282509688321</c:v>
                </c:pt>
                <c:pt idx="39">
                  <c:v>1.3495619561169336</c:v>
                </c:pt>
                <c:pt idx="40">
                  <c:v>1.1463507151814958</c:v>
                </c:pt>
                <c:pt idx="41">
                  <c:v>0.85630681051385071</c:v>
                </c:pt>
                <c:pt idx="42">
                  <c:v>0.50225232473872072</c:v>
                </c:pt>
                <c:pt idx="43">
                  <c:v>0.54167440451610283</c:v>
                </c:pt>
                <c:pt idx="44">
                  <c:v>0.28258612508062697</c:v>
                </c:pt>
                <c:pt idx="45">
                  <c:v>0.32399541672395848</c:v>
                </c:pt>
                <c:pt idx="46">
                  <c:v>0.36476444839857169</c:v>
                </c:pt>
                <c:pt idx="47">
                  <c:v>0.22104305659570755</c:v>
                </c:pt>
                <c:pt idx="48">
                  <c:v>0.17621545855853249</c:v>
                </c:pt>
                <c:pt idx="49">
                  <c:v>0.47872034074718961</c:v>
                </c:pt>
                <c:pt idx="50">
                  <c:v>0.93833282509688321</c:v>
                </c:pt>
                <c:pt idx="51">
                  <c:v>1.3495619561169336</c:v>
                </c:pt>
                <c:pt idx="52">
                  <c:v>1.1463507151814958</c:v>
                </c:pt>
                <c:pt idx="53">
                  <c:v>0.85630681051385071</c:v>
                </c:pt>
                <c:pt idx="54">
                  <c:v>0.50225232473872072</c:v>
                </c:pt>
                <c:pt idx="55">
                  <c:v>0.54167440451610283</c:v>
                </c:pt>
                <c:pt idx="56">
                  <c:v>0.28258612508062697</c:v>
                </c:pt>
                <c:pt idx="57">
                  <c:v>0.32399541672395848</c:v>
                </c:pt>
                <c:pt idx="58">
                  <c:v>0.36476444839857169</c:v>
                </c:pt>
                <c:pt idx="59">
                  <c:v>0.22104305659570755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81-46AF-B894-D5D08A826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3216"/>
        <c:axId val="805867776"/>
      </c:areaChart>
      <c:lineChart>
        <c:grouping val="standard"/>
        <c:varyColors val="0"/>
        <c:ser>
          <c:idx val="0"/>
          <c:order val="0"/>
          <c:tx>
            <c:strRef>
              <c:f>'tab8'!$E$4</c:f>
              <c:strCache>
                <c:ptCount val="1"/>
                <c:pt idx="0">
                  <c:v>Otto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'tab8'!$E$30:$E$89</c:f>
              <c:numCache>
                <c:formatCode>_(* #,##0.00_);_(* \(#,##0.00\);_(* "-"??_);_(@_)</c:formatCode>
                <c:ptCount val="60"/>
                <c:pt idx="0">
                  <c:v>4.7796701958227308</c:v>
                </c:pt>
                <c:pt idx="1">
                  <c:v>4.2229385840738587</c:v>
                </c:pt>
                <c:pt idx="2">
                  <c:v>4.2951029960856193</c:v>
                </c:pt>
                <c:pt idx="3">
                  <c:v>4.494520984301043</c:v>
                </c:pt>
                <c:pt idx="4">
                  <c:v>4.6480585541131738</c:v>
                </c:pt>
                <c:pt idx="5">
                  <c:v>4.0897109467557833</c:v>
                </c:pt>
                <c:pt idx="6">
                  <c:v>4.6019357610928253</c:v>
                </c:pt>
                <c:pt idx="7">
                  <c:v>4.6227409398351664</c:v>
                </c:pt>
                <c:pt idx="8">
                  <c:v>4.4119534028548211</c:v>
                </c:pt>
                <c:pt idx="9">
                  <c:v>4.8602553519150176</c:v>
                </c:pt>
                <c:pt idx="10">
                  <c:v>4.679787481473471</c:v>
                </c:pt>
                <c:pt idx="11">
                  <c:v>4.980233743776477</c:v>
                </c:pt>
                <c:pt idx="12">
                  <c:v>4.5128120926719451</c:v>
                </c:pt>
                <c:pt idx="13">
                  <c:v>4.3088228130800017</c:v>
                </c:pt>
                <c:pt idx="14">
                  <c:v>3.7204260964829077</c:v>
                </c:pt>
                <c:pt idx="15">
                  <c:v>3.1256292434398762</c:v>
                </c:pt>
                <c:pt idx="16">
                  <c:v>3.5277222910520987</c:v>
                </c:pt>
                <c:pt idx="17">
                  <c:v>3.7566606530431743</c:v>
                </c:pt>
                <c:pt idx="18">
                  <c:v>4.0995507062592926</c:v>
                </c:pt>
                <c:pt idx="19">
                  <c:v>4.0708685061615935</c:v>
                </c:pt>
                <c:pt idx="20">
                  <c:v>4.3665271865214157</c:v>
                </c:pt>
                <c:pt idx="21">
                  <c:v>4.7586652845091901</c:v>
                </c:pt>
                <c:pt idx="22">
                  <c:v>4.4675322353388029</c:v>
                </c:pt>
                <c:pt idx="23">
                  <c:v>5.0985080572573818</c:v>
                </c:pt>
                <c:pt idx="24">
                  <c:v>4.3724225899439109</c:v>
                </c:pt>
                <c:pt idx="25">
                  <c:v>3.8943232582717564</c:v>
                </c:pt>
                <c:pt idx="26">
                  <c:v>3.995679881573039</c:v>
                </c:pt>
                <c:pt idx="27">
                  <c:v>3.8118603382288501</c:v>
                </c:pt>
                <c:pt idx="28">
                  <c:v>4.1482733378279191</c:v>
                </c:pt>
                <c:pt idx="29">
                  <c:v>4.1905464940823585</c:v>
                </c:pt>
                <c:pt idx="30">
                  <c:v>4.5676222726634119</c:v>
                </c:pt>
                <c:pt idx="31">
                  <c:v>4.5029855363170146</c:v>
                </c:pt>
                <c:pt idx="32">
                  <c:v>4.4275635376857965</c:v>
                </c:pt>
                <c:pt idx="33">
                  <c:v>4.4910363938516493</c:v>
                </c:pt>
                <c:pt idx="34">
                  <c:v>4.2933670259594834</c:v>
                </c:pt>
                <c:pt idx="35">
                  <c:v>4.8986858915948108</c:v>
                </c:pt>
                <c:pt idx="36">
                  <c:v>4.0494984919999997</c:v>
                </c:pt>
                <c:pt idx="37">
                  <c:v>4.1179780599999996</c:v>
                </c:pt>
                <c:pt idx="38">
                  <c:v>4.3845981199999997</c:v>
                </c:pt>
                <c:pt idx="39">
                  <c:v>4.2383225369999993</c:v>
                </c:pt>
                <c:pt idx="40">
                  <c:v>4.4740962600000005</c:v>
                </c:pt>
                <c:pt idx="41">
                  <c:v>4.0967592739999992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1-46AF-B894-D5D08A826101}"/>
            </c:ext>
          </c:extLst>
        </c:ser>
        <c:ser>
          <c:idx val="1"/>
          <c:order val="1"/>
          <c:tx>
            <c:strRef>
              <c:f>'tab8'!$F$4</c:f>
              <c:strCache>
                <c:ptCount val="1"/>
                <c:pt idx="0">
                  <c:v>Otto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4.0967592739999992</c:v>
                </c:pt>
                <c:pt idx="42">
                  <c:v>4.400323481325267</c:v>
                </c:pt>
                <c:pt idx="43">
                  <c:v>4.4796242259919268</c:v>
                </c:pt>
                <c:pt idx="44">
                  <c:v>4.3911051906074112</c:v>
                </c:pt>
                <c:pt idx="45">
                  <c:v>4.5658033606028949</c:v>
                </c:pt>
                <c:pt idx="46">
                  <c:v>4.3543621414961056</c:v>
                </c:pt>
                <c:pt idx="47">
                  <c:v>4.8184162930912846</c:v>
                </c:pt>
                <c:pt idx="48">
                  <c:v>4.3647519738782332</c:v>
                </c:pt>
                <c:pt idx="49">
                  <c:v>4.0375506097384593</c:v>
                </c:pt>
                <c:pt idx="50">
                  <c:v>4.2324683552170947</c:v>
                </c:pt>
                <c:pt idx="51">
                  <c:v>4.3069923847396376</c:v>
                </c:pt>
                <c:pt idx="52">
                  <c:v>4.2656808283272971</c:v>
                </c:pt>
                <c:pt idx="53">
                  <c:v>4.2242423116943471</c:v>
                </c:pt>
                <c:pt idx="54">
                  <c:v>4.3891575063216584</c:v>
                </c:pt>
                <c:pt idx="55">
                  <c:v>4.4385242239867493</c:v>
                </c:pt>
                <c:pt idx="56">
                  <c:v>4.4134480715567213</c:v>
                </c:pt>
                <c:pt idx="57">
                  <c:v>4.6000001938491177</c:v>
                </c:pt>
                <c:pt idx="58">
                  <c:v>4.3820058927053358</c:v>
                </c:pt>
                <c:pt idx="59">
                  <c:v>4.9409958878728801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81-46AF-B894-D5D08A826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3216"/>
        <c:axId val="805867776"/>
      </c:lineChart>
      <c:dateAx>
        <c:axId val="8058732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777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67776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'tab8'!$G$4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4.3609006289999996</c:v>
                </c:pt>
                <c:pt idx="1">
                  <c:v>3.8834498049999997</c:v>
                </c:pt>
                <c:pt idx="2">
                  <c:v>3.7626639205814296</c:v>
                </c:pt>
                <c:pt idx="3">
                  <c:v>3.157758433086145</c:v>
                </c:pt>
                <c:pt idx="4">
                  <c:v>3.4142168475404264</c:v>
                </c:pt>
                <c:pt idx="5">
                  <c:v>3.6854058569339045</c:v>
                </c:pt>
                <c:pt idx="6">
                  <c:v>4.0708113868101314</c:v>
                </c:pt>
                <c:pt idx="7">
                  <c:v>4.0648266257405625</c:v>
                </c:pt>
                <c:pt idx="8">
                  <c:v>4.1950179674767991</c:v>
                </c:pt>
                <c:pt idx="9">
                  <c:v>4.4822346849999999</c:v>
                </c:pt>
                <c:pt idx="10">
                  <c:v>4.28563004</c:v>
                </c:pt>
                <c:pt idx="11">
                  <c:v>4.8917544799999995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6"/>
          <c:tx>
            <c:strRef>
              <c:f>'tab8'!$I$4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0.17621545855853249</c:v>
                </c:pt>
                <c:pt idx="1">
                  <c:v>0.47872034074718961</c:v>
                </c:pt>
                <c:pt idx="2">
                  <c:v>0.93833282509688321</c:v>
                </c:pt>
                <c:pt idx="3">
                  <c:v>1.3495619561169336</c:v>
                </c:pt>
                <c:pt idx="4">
                  <c:v>1.1463507151814958</c:v>
                </c:pt>
                <c:pt idx="5">
                  <c:v>0.85630681051385071</c:v>
                </c:pt>
                <c:pt idx="6">
                  <c:v>0.50225232473872072</c:v>
                </c:pt>
                <c:pt idx="7">
                  <c:v>0.54167440451610283</c:v>
                </c:pt>
                <c:pt idx="8">
                  <c:v>0.28258612508062697</c:v>
                </c:pt>
                <c:pt idx="9">
                  <c:v>0.32399541672395848</c:v>
                </c:pt>
                <c:pt idx="10">
                  <c:v>0.36476444839857169</c:v>
                </c:pt>
                <c:pt idx="11">
                  <c:v>0.22104305659570755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9408"/>
        <c:axId val="805890624"/>
      </c:areaChart>
      <c:lineChart>
        <c:grouping val="standard"/>
        <c:varyColors val="0"/>
        <c:ser>
          <c:idx val="5"/>
          <c:order val="0"/>
          <c:tx>
            <c:strRef>
              <c:f>'tab8'!$C$42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'tab8'!$E$42:$E$53</c:f>
              <c:numCache>
                <c:formatCode>_(* #,##0.00_);_(* \(#,##0.00\);_(* "-"??_);_(@_)</c:formatCode>
                <c:ptCount val="12"/>
                <c:pt idx="0">
                  <c:v>4.5128120926719451</c:v>
                </c:pt>
                <c:pt idx="1">
                  <c:v>4.3088228130800017</c:v>
                </c:pt>
                <c:pt idx="2">
                  <c:v>3.7204260964829077</c:v>
                </c:pt>
                <c:pt idx="3">
                  <c:v>3.1256292434398762</c:v>
                </c:pt>
                <c:pt idx="4">
                  <c:v>3.5277222910520987</c:v>
                </c:pt>
                <c:pt idx="5">
                  <c:v>3.7566606530431743</c:v>
                </c:pt>
                <c:pt idx="6">
                  <c:v>4.0995507062592926</c:v>
                </c:pt>
                <c:pt idx="7">
                  <c:v>4.0708685061615935</c:v>
                </c:pt>
                <c:pt idx="8">
                  <c:v>4.3665271865214157</c:v>
                </c:pt>
                <c:pt idx="9">
                  <c:v>4.7586652845091901</c:v>
                </c:pt>
                <c:pt idx="10">
                  <c:v>4.4675322353388029</c:v>
                </c:pt>
                <c:pt idx="11">
                  <c:v>5.0985080572573818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28-4971-8135-4FB245E7FAFA}"/>
            </c:ext>
          </c:extLst>
        </c:ser>
        <c:ser>
          <c:idx val="0"/>
          <c:order val="1"/>
          <c:tx>
            <c:strRef>
              <c:f>'tab8'!$C$54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4.3724225899439109</c:v>
                </c:pt>
                <c:pt idx="1">
                  <c:v>3.8943232582717564</c:v>
                </c:pt>
                <c:pt idx="2">
                  <c:v>3.995679881573039</c:v>
                </c:pt>
                <c:pt idx="3">
                  <c:v>3.8118603382288501</c:v>
                </c:pt>
                <c:pt idx="4">
                  <c:v>4.1482733378279191</c:v>
                </c:pt>
                <c:pt idx="5">
                  <c:v>4.1905464940823585</c:v>
                </c:pt>
                <c:pt idx="6">
                  <c:v>4.5676222726634119</c:v>
                </c:pt>
                <c:pt idx="7">
                  <c:v>4.5029855363170146</c:v>
                </c:pt>
                <c:pt idx="8">
                  <c:v>4.4275635376857965</c:v>
                </c:pt>
                <c:pt idx="9">
                  <c:v>4.4910363938516493</c:v>
                </c:pt>
                <c:pt idx="10">
                  <c:v>4.2933670259594834</c:v>
                </c:pt>
                <c:pt idx="11">
                  <c:v>4.8986858915948108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2"/>
          <c:tx>
            <c:strRef>
              <c:f>'tab8'!$C$66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4.0494984919999997</c:v>
                </c:pt>
                <c:pt idx="1">
                  <c:v>4.1179780599999996</c:v>
                </c:pt>
                <c:pt idx="2">
                  <c:v>4.3845981199999997</c:v>
                </c:pt>
                <c:pt idx="3">
                  <c:v>4.2383225369999993</c:v>
                </c:pt>
                <c:pt idx="4">
                  <c:v>4.4740962600000005</c:v>
                </c:pt>
                <c:pt idx="5">
                  <c:v>4.0967592739999992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3"/>
          <c:tx>
            <c:strRef>
              <c:f>'tab8'!$C$66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4.0967592739999992</c:v>
                </c:pt>
                <c:pt idx="6">
                  <c:v>4.400323481325267</c:v>
                </c:pt>
                <c:pt idx="7">
                  <c:v>4.4796242259919268</c:v>
                </c:pt>
                <c:pt idx="8">
                  <c:v>4.3911051906074112</c:v>
                </c:pt>
                <c:pt idx="9">
                  <c:v>4.5658033606028949</c:v>
                </c:pt>
                <c:pt idx="10">
                  <c:v>4.3543621414961056</c:v>
                </c:pt>
                <c:pt idx="11">
                  <c:v>4.8184162930912846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4"/>
          <c:tx>
            <c:strRef>
              <c:f>'tab8'!$C$78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4.3647519738782332</c:v>
                </c:pt>
                <c:pt idx="1">
                  <c:v>4.0375506097384593</c:v>
                </c:pt>
                <c:pt idx="2">
                  <c:v>4.2324683552170947</c:v>
                </c:pt>
                <c:pt idx="3">
                  <c:v>4.3069923847396376</c:v>
                </c:pt>
                <c:pt idx="4">
                  <c:v>4.2656808283272971</c:v>
                </c:pt>
                <c:pt idx="5">
                  <c:v>4.2242423116943471</c:v>
                </c:pt>
                <c:pt idx="6">
                  <c:v>4.3891575063216584</c:v>
                </c:pt>
                <c:pt idx="7">
                  <c:v>4.4385242239867493</c:v>
                </c:pt>
                <c:pt idx="8">
                  <c:v>4.4134480715567213</c:v>
                </c:pt>
                <c:pt idx="9">
                  <c:v>4.6000001938491177</c:v>
                </c:pt>
                <c:pt idx="10">
                  <c:v>4.3820058927053358</c:v>
                </c:pt>
                <c:pt idx="11">
                  <c:v>4.9409958878728801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9408"/>
        <c:axId val="805890624"/>
      </c:lineChart>
      <c:dateAx>
        <c:axId val="80586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62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0624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'tab9'!$G$4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'tab9'!$G$30:$G$89</c:f>
              <c:numCache>
                <c:formatCode>_(* #,##0.00_);_(* \(#,##0.00\);_(* "-"??_);_(@_)</c:formatCode>
                <c:ptCount val="60"/>
                <c:pt idx="0">
                  <c:v>3.1269432579999998</c:v>
                </c:pt>
                <c:pt idx="1">
                  <c:v>2.7702125049999999</c:v>
                </c:pt>
                <c:pt idx="2">
                  <c:v>2.697024613</c:v>
                </c:pt>
                <c:pt idx="3">
                  <c:v>2.2864846970000001</c:v>
                </c:pt>
                <c:pt idx="4">
                  <c:v>2.4993619559999996</c:v>
                </c:pt>
                <c:pt idx="5">
                  <c:v>2.7224750370000002</c:v>
                </c:pt>
                <c:pt idx="6">
                  <c:v>2.9815519890000002</c:v>
                </c:pt>
                <c:pt idx="7">
                  <c:v>2.9330725440000003</c:v>
                </c:pt>
                <c:pt idx="8">
                  <c:v>2.8875250729999995</c:v>
                </c:pt>
                <c:pt idx="9">
                  <c:v>3.0532201409999997</c:v>
                </c:pt>
                <c:pt idx="10">
                  <c:v>3.0188974690000001</c:v>
                </c:pt>
                <c:pt idx="11">
                  <c:v>3.456346661</c:v>
                </c:pt>
                <c:pt idx="12">
                  <c:v>3.1269432579999998</c:v>
                </c:pt>
                <c:pt idx="13">
                  <c:v>2.7702125049999999</c:v>
                </c:pt>
                <c:pt idx="14">
                  <c:v>2.697024613</c:v>
                </c:pt>
                <c:pt idx="15">
                  <c:v>2.2864846970000001</c:v>
                </c:pt>
                <c:pt idx="16">
                  <c:v>2.4993619559999996</c:v>
                </c:pt>
                <c:pt idx="17">
                  <c:v>2.7224750370000002</c:v>
                </c:pt>
                <c:pt idx="18">
                  <c:v>2.9815519890000002</c:v>
                </c:pt>
                <c:pt idx="19">
                  <c:v>2.9330725440000003</c:v>
                </c:pt>
                <c:pt idx="20">
                  <c:v>2.8875250729999995</c:v>
                </c:pt>
                <c:pt idx="21">
                  <c:v>3.0532201409999997</c:v>
                </c:pt>
                <c:pt idx="22">
                  <c:v>3.0188974690000001</c:v>
                </c:pt>
                <c:pt idx="23">
                  <c:v>3.456346661</c:v>
                </c:pt>
                <c:pt idx="24">
                  <c:v>3.1269432579999998</c:v>
                </c:pt>
                <c:pt idx="25">
                  <c:v>2.7702125049999999</c:v>
                </c:pt>
                <c:pt idx="26">
                  <c:v>2.697024613</c:v>
                </c:pt>
                <c:pt idx="27">
                  <c:v>2.2864846970000001</c:v>
                </c:pt>
                <c:pt idx="28">
                  <c:v>2.4993619559999996</c:v>
                </c:pt>
                <c:pt idx="29">
                  <c:v>2.7224750370000002</c:v>
                </c:pt>
                <c:pt idx="30">
                  <c:v>2.9815519890000002</c:v>
                </c:pt>
                <c:pt idx="31">
                  <c:v>2.9330725440000003</c:v>
                </c:pt>
                <c:pt idx="32">
                  <c:v>2.8875250729999995</c:v>
                </c:pt>
                <c:pt idx="33">
                  <c:v>3.0532201409999997</c:v>
                </c:pt>
                <c:pt idx="34">
                  <c:v>3.0188974690000001</c:v>
                </c:pt>
                <c:pt idx="35">
                  <c:v>3.456346661</c:v>
                </c:pt>
                <c:pt idx="36">
                  <c:v>3.1269432579999998</c:v>
                </c:pt>
                <c:pt idx="37">
                  <c:v>2.7702125049999999</c:v>
                </c:pt>
                <c:pt idx="38">
                  <c:v>2.697024613</c:v>
                </c:pt>
                <c:pt idx="39">
                  <c:v>2.2864846970000001</c:v>
                </c:pt>
                <c:pt idx="40">
                  <c:v>2.4993619559999996</c:v>
                </c:pt>
                <c:pt idx="41">
                  <c:v>2.7224750370000002</c:v>
                </c:pt>
                <c:pt idx="42">
                  <c:v>2.9815519890000002</c:v>
                </c:pt>
                <c:pt idx="43">
                  <c:v>2.9330725440000003</c:v>
                </c:pt>
                <c:pt idx="44">
                  <c:v>2.8875250729999995</c:v>
                </c:pt>
                <c:pt idx="45">
                  <c:v>3.0532201409999997</c:v>
                </c:pt>
                <c:pt idx="46">
                  <c:v>3.0188974690000001</c:v>
                </c:pt>
                <c:pt idx="47">
                  <c:v>3.456346661</c:v>
                </c:pt>
                <c:pt idx="48">
                  <c:v>3.1269432579999998</c:v>
                </c:pt>
                <c:pt idx="49">
                  <c:v>2.7702125049999999</c:v>
                </c:pt>
                <c:pt idx="50">
                  <c:v>2.697024613</c:v>
                </c:pt>
                <c:pt idx="51">
                  <c:v>2.2864846970000001</c:v>
                </c:pt>
                <c:pt idx="52">
                  <c:v>2.4993619559999996</c:v>
                </c:pt>
                <c:pt idx="53">
                  <c:v>2.7224750370000002</c:v>
                </c:pt>
                <c:pt idx="54">
                  <c:v>2.9815519890000002</c:v>
                </c:pt>
                <c:pt idx="55">
                  <c:v>2.9330725440000003</c:v>
                </c:pt>
                <c:pt idx="56">
                  <c:v>2.8875250729999995</c:v>
                </c:pt>
                <c:pt idx="57">
                  <c:v>3.0532201409999997</c:v>
                </c:pt>
                <c:pt idx="58">
                  <c:v>3.0188974690000001</c:v>
                </c:pt>
                <c:pt idx="59">
                  <c:v>3.456346661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0-4EE4-B677-3FE1E348015A}"/>
            </c:ext>
          </c:extLst>
        </c:ser>
        <c:ser>
          <c:idx val="3"/>
          <c:order val="3"/>
          <c:tx>
            <c:strRef>
              <c:f>'tab9'!$I$4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'tab9'!$I$30:$I$89</c:f>
              <c:numCache>
                <c:formatCode>_(* #,##0.00_);_(* \(#,##0.00\);_(* "-"??_);_(@_)</c:formatCode>
                <c:ptCount val="60"/>
                <c:pt idx="0">
                  <c:v>0.59559351000000049</c:v>
                </c:pt>
                <c:pt idx="1">
                  <c:v>0.77675339899999951</c:v>
                </c:pt>
                <c:pt idx="2">
                  <c:v>1.2518913539999996</c:v>
                </c:pt>
                <c:pt idx="3">
                  <c:v>1.3637270080000001</c:v>
                </c:pt>
                <c:pt idx="4">
                  <c:v>1.2852512220000003</c:v>
                </c:pt>
                <c:pt idx="5">
                  <c:v>1.0388503740000004</c:v>
                </c:pt>
                <c:pt idx="6">
                  <c:v>0.72772645999999996</c:v>
                </c:pt>
                <c:pt idx="7">
                  <c:v>0.76250771899999892</c:v>
                </c:pt>
                <c:pt idx="8">
                  <c:v>0.61300989200000089</c:v>
                </c:pt>
                <c:pt idx="9">
                  <c:v>0.52788494400000019</c:v>
                </c:pt>
                <c:pt idx="10">
                  <c:v>0.41640687099999996</c:v>
                </c:pt>
                <c:pt idx="11">
                  <c:v>0.61190541899999973</c:v>
                </c:pt>
                <c:pt idx="12">
                  <c:v>0.59559351000000049</c:v>
                </c:pt>
                <c:pt idx="13">
                  <c:v>0.77675339899999951</c:v>
                </c:pt>
                <c:pt idx="14">
                  <c:v>1.2518913539999996</c:v>
                </c:pt>
                <c:pt idx="15">
                  <c:v>1.3637270080000001</c:v>
                </c:pt>
                <c:pt idx="16">
                  <c:v>1.2852512220000003</c:v>
                </c:pt>
                <c:pt idx="17">
                  <c:v>1.0388503740000004</c:v>
                </c:pt>
                <c:pt idx="18">
                  <c:v>0.72772645999999996</c:v>
                </c:pt>
                <c:pt idx="19">
                  <c:v>0.76250771899999892</c:v>
                </c:pt>
                <c:pt idx="20">
                  <c:v>0.61300989200000089</c:v>
                </c:pt>
                <c:pt idx="21">
                  <c:v>0.52788494400000019</c:v>
                </c:pt>
                <c:pt idx="22">
                  <c:v>0.41640687099999996</c:v>
                </c:pt>
                <c:pt idx="23">
                  <c:v>0.61190541899999973</c:v>
                </c:pt>
                <c:pt idx="24">
                  <c:v>0.59559351000000049</c:v>
                </c:pt>
                <c:pt idx="25">
                  <c:v>0.77675339899999951</c:v>
                </c:pt>
                <c:pt idx="26">
                  <c:v>1.2518913539999996</c:v>
                </c:pt>
                <c:pt idx="27">
                  <c:v>1.3637270080000001</c:v>
                </c:pt>
                <c:pt idx="28">
                  <c:v>1.2852512220000003</c:v>
                </c:pt>
                <c:pt idx="29">
                  <c:v>1.0388503740000004</c:v>
                </c:pt>
                <c:pt idx="30">
                  <c:v>0.72772645999999996</c:v>
                </c:pt>
                <c:pt idx="31">
                  <c:v>0.76250771899999892</c:v>
                </c:pt>
                <c:pt idx="32">
                  <c:v>0.61300989200000089</c:v>
                </c:pt>
                <c:pt idx="33">
                  <c:v>0.52788494400000019</c:v>
                </c:pt>
                <c:pt idx="34">
                  <c:v>0.41640687099999996</c:v>
                </c:pt>
                <c:pt idx="35">
                  <c:v>0.61190541899999973</c:v>
                </c:pt>
                <c:pt idx="36">
                  <c:v>0.59559351000000049</c:v>
                </c:pt>
                <c:pt idx="37">
                  <c:v>0.77675339899999951</c:v>
                </c:pt>
                <c:pt idx="38">
                  <c:v>1.2518913539999996</c:v>
                </c:pt>
                <c:pt idx="39">
                  <c:v>1.3637270080000001</c:v>
                </c:pt>
                <c:pt idx="40">
                  <c:v>1.2852512220000003</c:v>
                </c:pt>
                <c:pt idx="41">
                  <c:v>1.0388503740000004</c:v>
                </c:pt>
                <c:pt idx="42">
                  <c:v>0.72772645999999996</c:v>
                </c:pt>
                <c:pt idx="43">
                  <c:v>0.76250771899999892</c:v>
                </c:pt>
                <c:pt idx="44">
                  <c:v>0.61300989200000089</c:v>
                </c:pt>
                <c:pt idx="45">
                  <c:v>0.52788494400000019</c:v>
                </c:pt>
                <c:pt idx="46">
                  <c:v>0.41640687099999996</c:v>
                </c:pt>
                <c:pt idx="47">
                  <c:v>0.61190541899999973</c:v>
                </c:pt>
                <c:pt idx="48">
                  <c:v>0.59559351000000049</c:v>
                </c:pt>
                <c:pt idx="49">
                  <c:v>0.77675339899999951</c:v>
                </c:pt>
                <c:pt idx="50">
                  <c:v>1.2518913539999996</c:v>
                </c:pt>
                <c:pt idx="51">
                  <c:v>1.3637270080000001</c:v>
                </c:pt>
                <c:pt idx="52">
                  <c:v>1.2852512220000003</c:v>
                </c:pt>
                <c:pt idx="53">
                  <c:v>1.0388503740000004</c:v>
                </c:pt>
                <c:pt idx="54">
                  <c:v>0.72772645999999996</c:v>
                </c:pt>
                <c:pt idx="55">
                  <c:v>0.76250771899999892</c:v>
                </c:pt>
                <c:pt idx="56">
                  <c:v>0.61300989200000089</c:v>
                </c:pt>
                <c:pt idx="57">
                  <c:v>0.52788494400000019</c:v>
                </c:pt>
                <c:pt idx="58">
                  <c:v>0.41640687099999996</c:v>
                </c:pt>
                <c:pt idx="59">
                  <c:v>0.61190541899999973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30-4EE4-B677-3FE1E3480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584"/>
        <c:axId val="805879744"/>
      </c:areaChart>
      <c:lineChart>
        <c:grouping val="standard"/>
        <c:varyColors val="0"/>
        <c:ser>
          <c:idx val="0"/>
          <c:order val="0"/>
          <c:tx>
            <c:strRef>
              <c:f>'tab9'!$E$4</c:f>
              <c:strCache>
                <c:ptCount val="1"/>
                <c:pt idx="0">
                  <c:v>Gasolina C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'tab9'!$E$30:$E$89</c:f>
              <c:numCache>
                <c:formatCode>_(* #,##0.00_);_(* \(#,##0.00\);_(* "-"??_);_(@_)</c:formatCode>
                <c:ptCount val="60"/>
                <c:pt idx="0">
                  <c:v>3.1473493654256721</c:v>
                </c:pt>
                <c:pt idx="1">
                  <c:v>2.976162608520617</c:v>
                </c:pt>
                <c:pt idx="2">
                  <c:v>3.1325224951505919</c:v>
                </c:pt>
                <c:pt idx="3">
                  <c:v>3.2165700828371531</c:v>
                </c:pt>
                <c:pt idx="4">
                  <c:v>3.1602701272846407</c:v>
                </c:pt>
                <c:pt idx="5">
                  <c:v>2.9748108049873814</c:v>
                </c:pt>
                <c:pt idx="6">
                  <c:v>3.2473795868782531</c:v>
                </c:pt>
                <c:pt idx="7">
                  <c:v>3.2788037018013036</c:v>
                </c:pt>
                <c:pt idx="8">
                  <c:v>3.1091428371485086</c:v>
                </c:pt>
                <c:pt idx="9">
                  <c:v>3.343958086800578</c:v>
                </c:pt>
                <c:pt idx="10">
                  <c:v>3.2408408182152275</c:v>
                </c:pt>
                <c:pt idx="11">
                  <c:v>3.5862873270500675</c:v>
                </c:pt>
                <c:pt idx="12">
                  <c:v>3.1766033030657419</c:v>
                </c:pt>
                <c:pt idx="13">
                  <c:v>3.0930983544111292</c:v>
                </c:pt>
                <c:pt idx="14">
                  <c:v>2.7049981723107965</c:v>
                </c:pt>
                <c:pt idx="15">
                  <c:v>2.2932445245732755</c:v>
                </c:pt>
                <c:pt idx="16">
                  <c:v>2.5067511398803615</c:v>
                </c:pt>
                <c:pt idx="17">
                  <c:v>2.7305238386590762</c:v>
                </c:pt>
                <c:pt idx="18">
                  <c:v>2.9903667330360486</c:v>
                </c:pt>
                <c:pt idx="19">
                  <c:v>2.9417439620433226</c:v>
                </c:pt>
                <c:pt idx="20">
                  <c:v>3.1364644442143677</c:v>
                </c:pt>
                <c:pt idx="21">
                  <c:v>3.4007891145824041</c:v>
                </c:pt>
                <c:pt idx="22">
                  <c:v>3.227185977291454</c:v>
                </c:pt>
                <c:pt idx="23">
                  <c:v>3.7278987771120224</c:v>
                </c:pt>
                <c:pt idx="24">
                  <c:v>3.1812683290000003</c:v>
                </c:pt>
                <c:pt idx="25">
                  <c:v>2.7702125049999999</c:v>
                </c:pt>
                <c:pt idx="26">
                  <c:v>2.8208351820000011</c:v>
                </c:pt>
                <c:pt idx="27">
                  <c:v>2.7385888500000002</c:v>
                </c:pt>
                <c:pt idx="28">
                  <c:v>3.0891188019999998</c:v>
                </c:pt>
                <c:pt idx="29">
                  <c:v>3.1963729150000004</c:v>
                </c:pt>
                <c:pt idx="30">
                  <c:v>3.5150922149999997</c:v>
                </c:pt>
                <c:pt idx="31">
                  <c:v>3.4266449609999996</c:v>
                </c:pt>
                <c:pt idx="32">
                  <c:v>3.4945518739999999</c:v>
                </c:pt>
                <c:pt idx="33">
                  <c:v>3.5811050849999995</c:v>
                </c:pt>
                <c:pt idx="34">
                  <c:v>3.4347358400000001</c:v>
                </c:pt>
                <c:pt idx="35">
                  <c:v>4.0671400000000002</c:v>
                </c:pt>
                <c:pt idx="36">
                  <c:v>3.2713532919999992</c:v>
                </c:pt>
                <c:pt idx="37">
                  <c:v>3.3121513599999992</c:v>
                </c:pt>
                <c:pt idx="38">
                  <c:v>3.29220822</c:v>
                </c:pt>
                <c:pt idx="39">
                  <c:v>3.2560307369999997</c:v>
                </c:pt>
                <c:pt idx="40">
                  <c:v>3.4262046600000002</c:v>
                </c:pt>
                <c:pt idx="41">
                  <c:v>3.1638986739999995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30-4EE4-B677-3FE1E348015A}"/>
            </c:ext>
          </c:extLst>
        </c:ser>
        <c:ser>
          <c:idx val="1"/>
          <c:order val="1"/>
          <c:tx>
            <c:strRef>
              <c:f>'tab9'!$F$4</c:f>
              <c:strCache>
                <c:ptCount val="1"/>
                <c:pt idx="0">
                  <c:v>Gasolina C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3.1638986739999995</c:v>
                </c:pt>
                <c:pt idx="42">
                  <c:v>3.420208681325267</c:v>
                </c:pt>
                <c:pt idx="43">
                  <c:v>3.5181196259919267</c:v>
                </c:pt>
                <c:pt idx="44">
                  <c:v>3.3397944490915386</c:v>
                </c:pt>
                <c:pt idx="45">
                  <c:v>3.4498921122283184</c:v>
                </c:pt>
                <c:pt idx="46">
                  <c:v>3.3217675146285059</c:v>
                </c:pt>
                <c:pt idx="47">
                  <c:v>3.7749504915918632</c:v>
                </c:pt>
                <c:pt idx="48">
                  <c:v>3.258215098722232</c:v>
                </c:pt>
                <c:pt idx="49">
                  <c:v>2.9833979827344521</c:v>
                </c:pt>
                <c:pt idx="50">
                  <c:v>3.1296623205194205</c:v>
                </c:pt>
                <c:pt idx="51">
                  <c:v>3.1938726601436889</c:v>
                </c:pt>
                <c:pt idx="52">
                  <c:v>3.1167739500432936</c:v>
                </c:pt>
                <c:pt idx="53">
                  <c:v>3.0767524469473901</c:v>
                </c:pt>
                <c:pt idx="54">
                  <c:v>3.1819150117221939</c:v>
                </c:pt>
                <c:pt idx="55">
                  <c:v>3.1571723222021442</c:v>
                </c:pt>
                <c:pt idx="56">
                  <c:v>3.1044898720667229</c:v>
                </c:pt>
                <c:pt idx="57">
                  <c:v>3.215139625161985</c:v>
                </c:pt>
                <c:pt idx="58">
                  <c:v>3.1128680971700144</c:v>
                </c:pt>
                <c:pt idx="59">
                  <c:v>3.531593953248005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30-4EE4-B677-3FE1E3480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584"/>
        <c:axId val="805879744"/>
      </c:lineChart>
      <c:dateAx>
        <c:axId val="80587158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9744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79744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'tab9'!$G$4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3.1269432579999998</c:v>
                </c:pt>
                <c:pt idx="1">
                  <c:v>2.7702125049999999</c:v>
                </c:pt>
                <c:pt idx="2">
                  <c:v>2.697024613</c:v>
                </c:pt>
                <c:pt idx="3">
                  <c:v>2.2864846970000001</c:v>
                </c:pt>
                <c:pt idx="4">
                  <c:v>2.4993619559999996</c:v>
                </c:pt>
                <c:pt idx="5">
                  <c:v>2.7224750370000002</c:v>
                </c:pt>
                <c:pt idx="6">
                  <c:v>2.9815519890000002</c:v>
                </c:pt>
                <c:pt idx="7">
                  <c:v>2.9330725440000003</c:v>
                </c:pt>
                <c:pt idx="8">
                  <c:v>2.8875250729999995</c:v>
                </c:pt>
                <c:pt idx="9">
                  <c:v>3.0532201409999997</c:v>
                </c:pt>
                <c:pt idx="10">
                  <c:v>3.0188974690000001</c:v>
                </c:pt>
                <c:pt idx="11">
                  <c:v>3.456346661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6"/>
          <c:tx>
            <c:strRef>
              <c:f>'tab9'!$I$4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0.59559351000000049</c:v>
                </c:pt>
                <c:pt idx="1">
                  <c:v>0.77675339899999951</c:v>
                </c:pt>
                <c:pt idx="2">
                  <c:v>1.2518913539999996</c:v>
                </c:pt>
                <c:pt idx="3">
                  <c:v>1.3637270080000001</c:v>
                </c:pt>
                <c:pt idx="4">
                  <c:v>1.2852512220000003</c:v>
                </c:pt>
                <c:pt idx="5">
                  <c:v>1.0388503740000004</c:v>
                </c:pt>
                <c:pt idx="6">
                  <c:v>0.72772645999999996</c:v>
                </c:pt>
                <c:pt idx="7">
                  <c:v>0.76250771899999892</c:v>
                </c:pt>
                <c:pt idx="8">
                  <c:v>0.61300989200000089</c:v>
                </c:pt>
                <c:pt idx="9">
                  <c:v>0.52788494400000019</c:v>
                </c:pt>
                <c:pt idx="10">
                  <c:v>0.41640687099999996</c:v>
                </c:pt>
                <c:pt idx="11">
                  <c:v>0.61190541899999973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0288"/>
        <c:axId val="805880832"/>
      </c:areaChart>
      <c:lineChart>
        <c:grouping val="standard"/>
        <c:varyColors val="0"/>
        <c:ser>
          <c:idx val="5"/>
          <c:order val="0"/>
          <c:tx>
            <c:strRef>
              <c:f>'tab9'!$C$42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'tab9'!$E$42:$E$53</c:f>
              <c:numCache>
                <c:formatCode>_(* #,##0.00_);_(* \(#,##0.00\);_(* "-"??_);_(@_)</c:formatCode>
                <c:ptCount val="12"/>
                <c:pt idx="0">
                  <c:v>3.1766033030657419</c:v>
                </c:pt>
                <c:pt idx="1">
                  <c:v>3.0930983544111292</c:v>
                </c:pt>
                <c:pt idx="2">
                  <c:v>2.7049981723107965</c:v>
                </c:pt>
                <c:pt idx="3">
                  <c:v>2.2932445245732755</c:v>
                </c:pt>
                <c:pt idx="4">
                  <c:v>2.5067511398803615</c:v>
                </c:pt>
                <c:pt idx="5">
                  <c:v>2.7305238386590762</c:v>
                </c:pt>
                <c:pt idx="6">
                  <c:v>2.9903667330360486</c:v>
                </c:pt>
                <c:pt idx="7">
                  <c:v>2.9417439620433226</c:v>
                </c:pt>
                <c:pt idx="8">
                  <c:v>3.1364644442143677</c:v>
                </c:pt>
                <c:pt idx="9">
                  <c:v>3.4007891145824041</c:v>
                </c:pt>
                <c:pt idx="10">
                  <c:v>3.227185977291454</c:v>
                </c:pt>
                <c:pt idx="11">
                  <c:v>3.7278987771120224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AD-4123-BC04-328B4668EB25}"/>
            </c:ext>
          </c:extLst>
        </c:ser>
        <c:ser>
          <c:idx val="0"/>
          <c:order val="1"/>
          <c:tx>
            <c:strRef>
              <c:f>'tab9'!$C$54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3.1812683290000003</c:v>
                </c:pt>
                <c:pt idx="1">
                  <c:v>2.7702125049999999</c:v>
                </c:pt>
                <c:pt idx="2">
                  <c:v>2.8208351820000011</c:v>
                </c:pt>
                <c:pt idx="3">
                  <c:v>2.7385888500000002</c:v>
                </c:pt>
                <c:pt idx="4">
                  <c:v>3.0891188019999998</c:v>
                </c:pt>
                <c:pt idx="5">
                  <c:v>3.1963729150000004</c:v>
                </c:pt>
                <c:pt idx="6">
                  <c:v>3.5150922149999997</c:v>
                </c:pt>
                <c:pt idx="7">
                  <c:v>3.4266449609999996</c:v>
                </c:pt>
                <c:pt idx="8">
                  <c:v>3.4945518739999999</c:v>
                </c:pt>
                <c:pt idx="9">
                  <c:v>3.5811050849999995</c:v>
                </c:pt>
                <c:pt idx="10">
                  <c:v>3.4347358400000001</c:v>
                </c:pt>
                <c:pt idx="11">
                  <c:v>4.0671400000000002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2"/>
          <c:tx>
            <c:strRef>
              <c:f>'tab9'!$C$66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3.2713532919999992</c:v>
                </c:pt>
                <c:pt idx="1">
                  <c:v>3.3121513599999992</c:v>
                </c:pt>
                <c:pt idx="2">
                  <c:v>3.29220822</c:v>
                </c:pt>
                <c:pt idx="3">
                  <c:v>3.2560307369999997</c:v>
                </c:pt>
                <c:pt idx="4">
                  <c:v>3.4262046600000002</c:v>
                </c:pt>
                <c:pt idx="5">
                  <c:v>3.1638986739999995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3"/>
          <c:tx>
            <c:strRef>
              <c:f>'tab9'!$C$66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3.1638986739999995</c:v>
                </c:pt>
                <c:pt idx="6">
                  <c:v>3.420208681325267</c:v>
                </c:pt>
                <c:pt idx="7">
                  <c:v>3.5181196259919267</c:v>
                </c:pt>
                <c:pt idx="8">
                  <c:v>3.3397944490915386</c:v>
                </c:pt>
                <c:pt idx="9">
                  <c:v>3.4498921122283184</c:v>
                </c:pt>
                <c:pt idx="10">
                  <c:v>3.3217675146285059</c:v>
                </c:pt>
                <c:pt idx="11">
                  <c:v>3.7749504915918632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4"/>
          <c:tx>
            <c:strRef>
              <c:f>'tab9'!$C$78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3.258215098722232</c:v>
                </c:pt>
                <c:pt idx="1">
                  <c:v>2.9833979827344521</c:v>
                </c:pt>
                <c:pt idx="2">
                  <c:v>3.1296623205194205</c:v>
                </c:pt>
                <c:pt idx="3">
                  <c:v>3.1938726601436889</c:v>
                </c:pt>
                <c:pt idx="4">
                  <c:v>3.1167739500432936</c:v>
                </c:pt>
                <c:pt idx="5">
                  <c:v>3.0767524469473901</c:v>
                </c:pt>
                <c:pt idx="6">
                  <c:v>3.1819150117221939</c:v>
                </c:pt>
                <c:pt idx="7">
                  <c:v>3.1571723222021442</c:v>
                </c:pt>
                <c:pt idx="8">
                  <c:v>3.1044898720667229</c:v>
                </c:pt>
                <c:pt idx="9">
                  <c:v>3.215139625161985</c:v>
                </c:pt>
                <c:pt idx="10">
                  <c:v>3.1128680971700144</c:v>
                </c:pt>
                <c:pt idx="11">
                  <c:v>3.531593953248005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0288"/>
        <c:axId val="805880832"/>
      </c:lineChart>
      <c:dateAx>
        <c:axId val="8058802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8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083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'tab10'!$G$4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'tab10'!$G$30:$G$89</c:f>
              <c:numCache>
                <c:formatCode>_(* #,##0.00_);_(* \(#,##0.00\);_(* "-"??_);_(@_)</c:formatCode>
                <c:ptCount val="60"/>
                <c:pt idx="0">
                  <c:v>0.94347265405525571</c:v>
                </c:pt>
                <c:pt idx="1">
                  <c:v>0.92338939591949942</c:v>
                </c:pt>
                <c:pt idx="2">
                  <c:v>1.0744011123975901</c:v>
                </c:pt>
                <c:pt idx="3">
                  <c:v>1.0485118392349837</c:v>
                </c:pt>
                <c:pt idx="4">
                  <c:v>1.1085062638884602</c:v>
                </c:pt>
                <c:pt idx="5">
                  <c:v>1.1148389377825068</c:v>
                </c:pt>
                <c:pt idx="6">
                  <c:v>1.1239049179994374</c:v>
                </c:pt>
                <c:pt idx="7">
                  <c:v>1.2990908084604966</c:v>
                </c:pt>
                <c:pt idx="8">
                  <c:v>1.3199810000000001</c:v>
                </c:pt>
                <c:pt idx="9">
                  <c:v>1.287328</c:v>
                </c:pt>
                <c:pt idx="10">
                  <c:v>1.2147509999999999</c:v>
                </c:pt>
                <c:pt idx="11">
                  <c:v>1.1764319999999999</c:v>
                </c:pt>
                <c:pt idx="12">
                  <c:v>0.94347265405525571</c:v>
                </c:pt>
                <c:pt idx="13">
                  <c:v>0.92338939591949942</c:v>
                </c:pt>
                <c:pt idx="14">
                  <c:v>1.0744011123975901</c:v>
                </c:pt>
                <c:pt idx="15">
                  <c:v>1.0485118392349837</c:v>
                </c:pt>
                <c:pt idx="16">
                  <c:v>1.1085062638884602</c:v>
                </c:pt>
                <c:pt idx="17">
                  <c:v>1.1148389377825068</c:v>
                </c:pt>
                <c:pt idx="18">
                  <c:v>1.1239049179994374</c:v>
                </c:pt>
                <c:pt idx="19">
                  <c:v>1.2990908084604966</c:v>
                </c:pt>
                <c:pt idx="20">
                  <c:v>1.3199810000000001</c:v>
                </c:pt>
                <c:pt idx="21">
                  <c:v>1.287328</c:v>
                </c:pt>
                <c:pt idx="22">
                  <c:v>1.2147509999999999</c:v>
                </c:pt>
                <c:pt idx="23">
                  <c:v>1.1764319999999999</c:v>
                </c:pt>
                <c:pt idx="24">
                  <c:v>0.94347265405525571</c:v>
                </c:pt>
                <c:pt idx="25">
                  <c:v>0.92338939591949942</c:v>
                </c:pt>
                <c:pt idx="26">
                  <c:v>1.0744011123975901</c:v>
                </c:pt>
                <c:pt idx="27">
                  <c:v>1.0485118392349837</c:v>
                </c:pt>
                <c:pt idx="28">
                  <c:v>1.1085062638884602</c:v>
                </c:pt>
                <c:pt idx="29">
                  <c:v>1.1148389377825068</c:v>
                </c:pt>
                <c:pt idx="30">
                  <c:v>1.1239049179994374</c:v>
                </c:pt>
                <c:pt idx="31">
                  <c:v>1.2990908084604966</c:v>
                </c:pt>
                <c:pt idx="32">
                  <c:v>1.3199810000000001</c:v>
                </c:pt>
                <c:pt idx="33">
                  <c:v>1.287328</c:v>
                </c:pt>
                <c:pt idx="34">
                  <c:v>1.2147509999999999</c:v>
                </c:pt>
                <c:pt idx="35">
                  <c:v>1.1764319999999999</c:v>
                </c:pt>
                <c:pt idx="36">
                  <c:v>0.94347265405525571</c:v>
                </c:pt>
                <c:pt idx="37">
                  <c:v>0.92338939591949942</c:v>
                </c:pt>
                <c:pt idx="38">
                  <c:v>1.0744011123975901</c:v>
                </c:pt>
                <c:pt idx="39">
                  <c:v>1.0485118392349837</c:v>
                </c:pt>
                <c:pt idx="40">
                  <c:v>1.1085062638884602</c:v>
                </c:pt>
                <c:pt idx="41">
                  <c:v>1.1148389377825068</c:v>
                </c:pt>
                <c:pt idx="42">
                  <c:v>1.1239049179994374</c:v>
                </c:pt>
                <c:pt idx="43">
                  <c:v>1.2990908084604966</c:v>
                </c:pt>
                <c:pt idx="44">
                  <c:v>1.3199810000000001</c:v>
                </c:pt>
                <c:pt idx="45">
                  <c:v>1.287328</c:v>
                </c:pt>
                <c:pt idx="46">
                  <c:v>1.2147509999999999</c:v>
                </c:pt>
                <c:pt idx="47">
                  <c:v>1.1764319999999999</c:v>
                </c:pt>
                <c:pt idx="48">
                  <c:v>0.94347265405525571</c:v>
                </c:pt>
                <c:pt idx="49">
                  <c:v>0.92338939591949942</c:v>
                </c:pt>
                <c:pt idx="50">
                  <c:v>1.0744011123975901</c:v>
                </c:pt>
                <c:pt idx="51">
                  <c:v>1.0485118392349837</c:v>
                </c:pt>
                <c:pt idx="52">
                  <c:v>1.1085062638884602</c:v>
                </c:pt>
                <c:pt idx="53">
                  <c:v>1.1148389377825068</c:v>
                </c:pt>
                <c:pt idx="54">
                  <c:v>1.1239049179994374</c:v>
                </c:pt>
                <c:pt idx="55">
                  <c:v>1.2990908084604966</c:v>
                </c:pt>
                <c:pt idx="56">
                  <c:v>1.3199810000000001</c:v>
                </c:pt>
                <c:pt idx="57">
                  <c:v>1.287328</c:v>
                </c:pt>
                <c:pt idx="58">
                  <c:v>1.2147509999999999</c:v>
                </c:pt>
                <c:pt idx="59">
                  <c:v>1.1764319999999999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8-4CF4-BC85-5F016D7E4DF1}"/>
            </c:ext>
          </c:extLst>
        </c:ser>
        <c:ser>
          <c:idx val="3"/>
          <c:order val="3"/>
          <c:tx>
            <c:strRef>
              <c:f>'tab10'!$I$4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'tab10'!$I$30:$I$89</c:f>
              <c:numCache>
                <c:formatCode>_(* #,##0.00_);_(* \(#,##0.00\);_(* "-"??_);_(@_)</c:formatCode>
                <c:ptCount val="60"/>
                <c:pt idx="0">
                  <c:v>1.013493775314076</c:v>
                </c:pt>
                <c:pt idx="1">
                  <c:v>0.90259540229077073</c:v>
                </c:pt>
                <c:pt idx="2">
                  <c:v>0.73615456033370474</c:v>
                </c:pt>
                <c:pt idx="3">
                  <c:v>0.82520989248369903</c:v>
                </c:pt>
                <c:pt idx="4">
                  <c:v>0.81945548883701114</c:v>
                </c:pt>
                <c:pt idx="5">
                  <c:v>0.66836792309217663</c:v>
                </c:pt>
                <c:pt idx="6">
                  <c:v>0.80000763421321008</c:v>
                </c:pt>
                <c:pt idx="7">
                  <c:v>0.62798880762045473</c:v>
                </c:pt>
                <c:pt idx="8">
                  <c:v>0.61180217790473912</c:v>
                </c:pt>
                <c:pt idx="9">
                  <c:v>0.8542122831131187</c:v>
                </c:pt>
                <c:pt idx="10">
                  <c:v>0.82891462485510403</c:v>
                </c:pt>
                <c:pt idx="11">
                  <c:v>1.0278462960818213</c:v>
                </c:pt>
                <c:pt idx="12">
                  <c:v>1.013493775314076</c:v>
                </c:pt>
                <c:pt idx="13">
                  <c:v>0.90259540229077073</c:v>
                </c:pt>
                <c:pt idx="14">
                  <c:v>0.73615456033370474</c:v>
                </c:pt>
                <c:pt idx="15">
                  <c:v>0.82520989248369903</c:v>
                </c:pt>
                <c:pt idx="16">
                  <c:v>0.81945548883701114</c:v>
                </c:pt>
                <c:pt idx="17">
                  <c:v>0.66836792309217663</c:v>
                </c:pt>
                <c:pt idx="18">
                  <c:v>0.80000763421321008</c:v>
                </c:pt>
                <c:pt idx="19">
                  <c:v>0.62798880762045473</c:v>
                </c:pt>
                <c:pt idx="20">
                  <c:v>0.61180217790473912</c:v>
                </c:pt>
                <c:pt idx="21">
                  <c:v>0.8542122831131187</c:v>
                </c:pt>
                <c:pt idx="22">
                  <c:v>0.82891462485510403</c:v>
                </c:pt>
                <c:pt idx="23">
                  <c:v>1.0278462960818213</c:v>
                </c:pt>
                <c:pt idx="24">
                  <c:v>1.013493775314076</c:v>
                </c:pt>
                <c:pt idx="25">
                  <c:v>0.90259540229077073</c:v>
                </c:pt>
                <c:pt idx="26">
                  <c:v>0.73615456033370474</c:v>
                </c:pt>
                <c:pt idx="27">
                  <c:v>0.82520989248369903</c:v>
                </c:pt>
                <c:pt idx="28">
                  <c:v>0.81945548883701114</c:v>
                </c:pt>
                <c:pt idx="29">
                  <c:v>0.66836792309217663</c:v>
                </c:pt>
                <c:pt idx="30">
                  <c:v>0.80000763421321008</c:v>
                </c:pt>
                <c:pt idx="31">
                  <c:v>0.62798880762045473</c:v>
                </c:pt>
                <c:pt idx="32">
                  <c:v>0.61180217790473912</c:v>
                </c:pt>
                <c:pt idx="33">
                  <c:v>0.8542122831131187</c:v>
                </c:pt>
                <c:pt idx="34">
                  <c:v>0.82891462485510403</c:v>
                </c:pt>
                <c:pt idx="35">
                  <c:v>1.0278462960818213</c:v>
                </c:pt>
                <c:pt idx="36">
                  <c:v>1.013493775314076</c:v>
                </c:pt>
                <c:pt idx="37">
                  <c:v>0.90259540229077073</c:v>
                </c:pt>
                <c:pt idx="38">
                  <c:v>0.73615456033370474</c:v>
                </c:pt>
                <c:pt idx="39">
                  <c:v>0.82520989248369903</c:v>
                </c:pt>
                <c:pt idx="40">
                  <c:v>0.81945548883701114</c:v>
                </c:pt>
                <c:pt idx="41">
                  <c:v>0.66836792309217663</c:v>
                </c:pt>
                <c:pt idx="42">
                  <c:v>0.80000763421321008</c:v>
                </c:pt>
                <c:pt idx="43">
                  <c:v>0.62798880762045473</c:v>
                </c:pt>
                <c:pt idx="44">
                  <c:v>0.61180217790473912</c:v>
                </c:pt>
                <c:pt idx="45">
                  <c:v>0.8542122831131187</c:v>
                </c:pt>
                <c:pt idx="46">
                  <c:v>0.82891462485510403</c:v>
                </c:pt>
                <c:pt idx="47">
                  <c:v>1.0278462960818213</c:v>
                </c:pt>
                <c:pt idx="48">
                  <c:v>1.013493775314076</c:v>
                </c:pt>
                <c:pt idx="49">
                  <c:v>0.90259540229077073</c:v>
                </c:pt>
                <c:pt idx="50">
                  <c:v>0.73615456033370474</c:v>
                </c:pt>
                <c:pt idx="51">
                  <c:v>0.82520989248369903</c:v>
                </c:pt>
                <c:pt idx="52">
                  <c:v>0.81945548883701114</c:v>
                </c:pt>
                <c:pt idx="53">
                  <c:v>0.66836792309217663</c:v>
                </c:pt>
                <c:pt idx="54">
                  <c:v>0.80000763421321008</c:v>
                </c:pt>
                <c:pt idx="55">
                  <c:v>0.62798880762045473</c:v>
                </c:pt>
                <c:pt idx="56">
                  <c:v>0.61180217790473912</c:v>
                </c:pt>
                <c:pt idx="57">
                  <c:v>0.8542122831131187</c:v>
                </c:pt>
                <c:pt idx="58">
                  <c:v>0.82891462485510403</c:v>
                </c:pt>
                <c:pt idx="59">
                  <c:v>1.0278462960818213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38-4CF4-BC85-5F016D7E4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4640"/>
        <c:axId val="805887904"/>
      </c:areaChart>
      <c:lineChart>
        <c:grouping val="standard"/>
        <c:varyColors val="0"/>
        <c:ser>
          <c:idx val="0"/>
          <c:order val="0"/>
          <c:tx>
            <c:strRef>
              <c:f>'tab10'!$E$4</c:f>
              <c:strCache>
                <c:ptCount val="1"/>
                <c:pt idx="0">
                  <c:v>Etanol hidratado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'tab10'!$E$30:$E$89</c:f>
              <c:numCache>
                <c:formatCode>_(* #,##0.00_);_(* \(#,##0.00\);_(* "-"??_);_(@_)</c:formatCode>
                <c:ptCount val="60"/>
                <c:pt idx="0">
                  <c:v>2.3318869005672269</c:v>
                </c:pt>
                <c:pt idx="1">
                  <c:v>1.7811085365046309</c:v>
                </c:pt>
                <c:pt idx="2">
                  <c:v>1.6608292870500392</c:v>
                </c:pt>
                <c:pt idx="3">
                  <c:v>1.8256441449484142</c:v>
                </c:pt>
                <c:pt idx="4">
                  <c:v>2.1254120383264752</c:v>
                </c:pt>
                <c:pt idx="5">
                  <c:v>1.5927144882405739</c:v>
                </c:pt>
                <c:pt idx="6">
                  <c:v>1.9350802488779606</c:v>
                </c:pt>
                <c:pt idx="7">
                  <c:v>1.9199103400483761</c:v>
                </c:pt>
                <c:pt idx="8">
                  <c:v>1.8611579510090184</c:v>
                </c:pt>
                <c:pt idx="9">
                  <c:v>2.1661389501634849</c:v>
                </c:pt>
                <c:pt idx="10">
                  <c:v>2.0556380903689191</c:v>
                </c:pt>
                <c:pt idx="11">
                  <c:v>1.9913520238948703</c:v>
                </c:pt>
                <c:pt idx="12">
                  <c:v>1.9088696994374339</c:v>
                </c:pt>
                <c:pt idx="13">
                  <c:v>1.7367492266698179</c:v>
                </c:pt>
                <c:pt idx="14">
                  <c:v>1.4506113202458728</c:v>
                </c:pt>
                <c:pt idx="15">
                  <c:v>1.1891210269522865</c:v>
                </c:pt>
                <c:pt idx="16">
                  <c:v>1.4585302159596243</c:v>
                </c:pt>
                <c:pt idx="17">
                  <c:v>1.4659097348344257</c:v>
                </c:pt>
                <c:pt idx="18">
                  <c:v>1.5845485331760634</c:v>
                </c:pt>
                <c:pt idx="19">
                  <c:v>1.6130350630261019</c:v>
                </c:pt>
                <c:pt idx="20">
                  <c:v>1.7572324890100683</c:v>
                </c:pt>
                <c:pt idx="21">
                  <c:v>1.9398230998954094</c:v>
                </c:pt>
                <c:pt idx="22">
                  <c:v>1.7719232257819266</c:v>
                </c:pt>
                <c:pt idx="23">
                  <c:v>1.9580132573505129</c:v>
                </c:pt>
                <c:pt idx="24">
                  <c:v>1.7016489442055869</c:v>
                </c:pt>
                <c:pt idx="25">
                  <c:v>1.6058725046739379</c:v>
                </c:pt>
                <c:pt idx="26">
                  <c:v>1.6783495708186258</c:v>
                </c:pt>
                <c:pt idx="27">
                  <c:v>1.5332449831840713</c:v>
                </c:pt>
                <c:pt idx="28">
                  <c:v>1.5130779083255992</c:v>
                </c:pt>
                <c:pt idx="29">
                  <c:v>1.4202479701176542</c:v>
                </c:pt>
                <c:pt idx="30">
                  <c:v>1.5036143680905898</c:v>
                </c:pt>
                <c:pt idx="31">
                  <c:v>1.537629393310022</c:v>
                </c:pt>
                <c:pt idx="32">
                  <c:v>1.3328738052654241</c:v>
                </c:pt>
                <c:pt idx="33">
                  <c:v>1.2999018697880711</c:v>
                </c:pt>
                <c:pt idx="34">
                  <c:v>1.2266159799421197</c:v>
                </c:pt>
                <c:pt idx="35">
                  <c:v>1.1879227022783005</c:v>
                </c:pt>
                <c:pt idx="36">
                  <c:v>1.1116360000000001</c:v>
                </c:pt>
                <c:pt idx="37">
                  <c:v>1.151181</c:v>
                </c:pt>
                <c:pt idx="38">
                  <c:v>1.560557</c:v>
                </c:pt>
                <c:pt idx="39">
                  <c:v>1.4032739999999999</c:v>
                </c:pt>
                <c:pt idx="40">
                  <c:v>1.496988</c:v>
                </c:pt>
                <c:pt idx="41">
                  <c:v>1.3326579999999999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38-4CF4-BC85-5F016D7E4DF1}"/>
            </c:ext>
          </c:extLst>
        </c:ser>
        <c:ser>
          <c:idx val="1"/>
          <c:order val="1"/>
          <c:tx>
            <c:strRef>
              <c:f>'tab10'!$F$4</c:f>
              <c:strCache>
                <c:ptCount val="1"/>
                <c:pt idx="0">
                  <c:v>Etanol hidratado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1.3326579999999999</c:v>
                </c:pt>
                <c:pt idx="42">
                  <c:v>1.400164</c:v>
                </c:pt>
                <c:pt idx="43">
                  <c:v>1.373578</c:v>
                </c:pt>
                <c:pt idx="44">
                  <c:v>1.501872487879818</c:v>
                </c:pt>
                <c:pt idx="45">
                  <c:v>1.5941589262493956</c:v>
                </c:pt>
                <c:pt idx="46">
                  <c:v>1.475135181239428</c:v>
                </c:pt>
                <c:pt idx="47">
                  <c:v>1.490665430713459</c:v>
                </c:pt>
                <c:pt idx="48">
                  <c:v>1.5807669645085729</c:v>
                </c:pt>
                <c:pt idx="49">
                  <c:v>1.5059323242914384</c:v>
                </c:pt>
                <c:pt idx="50">
                  <c:v>1.5754371924252486</c:v>
                </c:pt>
                <c:pt idx="51">
                  <c:v>1.5901710351370695</c:v>
                </c:pt>
                <c:pt idx="52">
                  <c:v>1.6412955404057195</c:v>
                </c:pt>
                <c:pt idx="53">
                  <c:v>1.6392712353527958</c:v>
                </c:pt>
                <c:pt idx="54">
                  <c:v>1.7246321351420919</c:v>
                </c:pt>
                <c:pt idx="55">
                  <c:v>1.8305027168351502</c:v>
                </c:pt>
                <c:pt idx="56">
                  <c:v>1.8699402849857123</c:v>
                </c:pt>
                <c:pt idx="57">
                  <c:v>1.9783722409816185</c:v>
                </c:pt>
                <c:pt idx="58">
                  <c:v>1.8130539936218879</c:v>
                </c:pt>
                <c:pt idx="59">
                  <c:v>2.0134313351783932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38-4CF4-BC85-5F016D7E4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4640"/>
        <c:axId val="805887904"/>
      </c:lineChart>
      <c:dateAx>
        <c:axId val="8058846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904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8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10.242700302431256</c:v>
                </c:pt>
                <c:pt idx="1">
                  <c:v>9.9735449658684985</c:v>
                </c:pt>
                <c:pt idx="2">
                  <c:v>10.533583350300471</c:v>
                </c:pt>
                <c:pt idx="3">
                  <c:v>8.7498265409953504</c:v>
                </c:pt>
                <c:pt idx="4">
                  <c:v>9.368773681393467</c:v>
                </c:pt>
                <c:pt idx="5">
                  <c:v>10.089648044972435</c:v>
                </c:pt>
                <c:pt idx="6">
                  <c:v>11.177580316607475</c:v>
                </c:pt>
                <c:pt idx="7">
                  <c:v>11.10679675352366</c:v>
                </c:pt>
                <c:pt idx="8">
                  <c:v>11.198456974989716</c:v>
                </c:pt>
                <c:pt idx="9">
                  <c:v>11.592581019523566</c:v>
                </c:pt>
                <c:pt idx="10">
                  <c:v>11.158020548779188</c:v>
                </c:pt>
                <c:pt idx="11">
                  <c:v>11.413673026669262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6"/>
          <c:tx>
            <c:strRef>
              <c:f>'tab2'!$I$4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0.99435323562107669</c:v>
                </c:pt>
                <c:pt idx="1">
                  <c:v>1.0272036846787707</c:v>
                </c:pt>
                <c:pt idx="2">
                  <c:v>1.0852883301011182</c:v>
                </c:pt>
                <c:pt idx="3">
                  <c:v>2.6138356089593326</c:v>
                </c:pt>
                <c:pt idx="4">
                  <c:v>2.1796775016710068</c:v>
                </c:pt>
                <c:pt idx="5">
                  <c:v>1.4632085226393254</c:v>
                </c:pt>
                <c:pt idx="6">
                  <c:v>1.0682449810325245</c:v>
                </c:pt>
                <c:pt idx="7">
                  <c:v>1.1354510159723379</c:v>
                </c:pt>
                <c:pt idx="8">
                  <c:v>0.52709260992028284</c:v>
                </c:pt>
                <c:pt idx="9">
                  <c:v>0.9982998521133748</c:v>
                </c:pt>
                <c:pt idx="10">
                  <c:v>0.55521810714091302</c:v>
                </c:pt>
                <c:pt idx="11">
                  <c:v>0.53371141989003767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5392"/>
        <c:axId val="805876480"/>
      </c:areaChart>
      <c:lineChart>
        <c:grouping val="standard"/>
        <c:varyColors val="0"/>
        <c:ser>
          <c:idx val="5"/>
          <c:order val="0"/>
          <c:tx>
            <c:strRef>
              <c:f>'tab2'!$C$42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'tab2'!$E$42:$E$53</c:f>
              <c:numCache>
                <c:formatCode>_(* #,##0.00_);_(* \(#,##0.00\);_(* "-"??_);_(@_)</c:formatCode>
                <c:ptCount val="12"/>
                <c:pt idx="0">
                  <c:v>11.306260715034821</c:v>
                </c:pt>
                <c:pt idx="1">
                  <c:v>11.030549475897944</c:v>
                </c:pt>
                <c:pt idx="2">
                  <c:v>10.584525781450955</c:v>
                </c:pt>
                <c:pt idx="3">
                  <c:v>8.7985455187663728</c:v>
                </c:pt>
                <c:pt idx="4">
                  <c:v>9.633929435757782</c:v>
                </c:pt>
                <c:pt idx="5">
                  <c:v>10.302336962937073</c:v>
                </c:pt>
                <c:pt idx="6">
                  <c:v>11.342234001631251</c:v>
                </c:pt>
                <c:pt idx="7">
                  <c:v>11.237462271345914</c:v>
                </c:pt>
                <c:pt idx="8">
                  <c:v>11.627867045568552</c:v>
                </c:pt>
                <c:pt idx="9">
                  <c:v>12.46261599668507</c:v>
                </c:pt>
                <c:pt idx="10">
                  <c:v>11.425843244166451</c:v>
                </c:pt>
                <c:pt idx="11">
                  <c:v>12.036201741603392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2E-4B61-A4F0-51162F41FEB9}"/>
            </c:ext>
          </c:extLst>
        </c:ser>
        <c:ser>
          <c:idx val="0"/>
          <c:order val="1"/>
          <c:tx>
            <c:strRef>
              <c:f>'tab2'!$C$54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10.968316940385773</c:v>
                </c:pt>
                <c:pt idx="1">
                  <c:v>10.231616780875529</c:v>
                </c:pt>
                <c:pt idx="2">
                  <c:v>11.57837108821187</c:v>
                </c:pt>
                <c:pt idx="3">
                  <c:v>10.811372443405535</c:v>
                </c:pt>
                <c:pt idx="4">
                  <c:v>11.14928297577511</c:v>
                </c:pt>
                <c:pt idx="5">
                  <c:v>11.351655604693784</c:v>
                </c:pt>
                <c:pt idx="6">
                  <c:v>12.385813193446213</c:v>
                </c:pt>
                <c:pt idx="7">
                  <c:v>12.385016944775938</c:v>
                </c:pt>
                <c:pt idx="8">
                  <c:v>11.859424730514565</c:v>
                </c:pt>
                <c:pt idx="9">
                  <c:v>12.155561249765315</c:v>
                </c:pt>
                <c:pt idx="10">
                  <c:v>11.395571519848414</c:v>
                </c:pt>
                <c:pt idx="11">
                  <c:v>11.92704570916052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2"/>
          <c:tx>
            <c:strRef>
              <c:f>'tab2'!$C$66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10.641324678778844</c:v>
                </c:pt>
                <c:pt idx="1">
                  <c:v>10.928251082046867</c:v>
                </c:pt>
                <c:pt idx="2">
                  <c:v>12.049246433490863</c:v>
                </c:pt>
                <c:pt idx="3">
                  <c:v>11.244951245801905</c:v>
                </c:pt>
                <c:pt idx="4">
                  <c:v>12.023547495498724</c:v>
                </c:pt>
                <c:pt idx="5">
                  <c:v>11.3657172624422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3"/>
          <c:tx>
            <c:strRef>
              <c:f>'tab2'!$C$66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11.3657172624422</c:v>
                </c:pt>
                <c:pt idx="6">
                  <c:v>12.308869330458752</c:v>
                </c:pt>
                <c:pt idx="7">
                  <c:v>12.504025849815346</c:v>
                </c:pt>
                <c:pt idx="8">
                  <c:v>12.166382296891836</c:v>
                </c:pt>
                <c:pt idx="9">
                  <c:v>12.601021222236596</c:v>
                </c:pt>
                <c:pt idx="10">
                  <c:v>11.88869949147106</c:v>
                </c:pt>
                <c:pt idx="11">
                  <c:v>12.227227512793444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4"/>
          <c:tx>
            <c:strRef>
              <c:f>'tab2'!$C$78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11.523942725162209</c:v>
                </c:pt>
                <c:pt idx="1">
                  <c:v>11.112793282984146</c:v>
                </c:pt>
                <c:pt idx="2">
                  <c:v>12.128127121886532</c:v>
                </c:pt>
                <c:pt idx="3">
                  <c:v>11.813394607891837</c:v>
                </c:pt>
                <c:pt idx="4">
                  <c:v>11.968924507893341</c:v>
                </c:pt>
                <c:pt idx="5">
                  <c:v>12.009709786060618</c:v>
                </c:pt>
                <c:pt idx="6">
                  <c:v>12.605712688787568</c:v>
                </c:pt>
                <c:pt idx="7">
                  <c:v>12.824819841758536</c:v>
                </c:pt>
                <c:pt idx="8">
                  <c:v>12.530493125247144</c:v>
                </c:pt>
                <c:pt idx="9">
                  <c:v>12.992604740063983</c:v>
                </c:pt>
                <c:pt idx="10">
                  <c:v>12.261801518888179</c:v>
                </c:pt>
                <c:pt idx="11">
                  <c:v>12.712062158368232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5392"/>
        <c:axId val="805876480"/>
      </c:lineChart>
      <c:dateAx>
        <c:axId val="805875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6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76480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'tab10'!$G$4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0.94347265405525571</c:v>
                </c:pt>
                <c:pt idx="1">
                  <c:v>0.92338939591949942</c:v>
                </c:pt>
                <c:pt idx="2">
                  <c:v>1.0744011123975901</c:v>
                </c:pt>
                <c:pt idx="3">
                  <c:v>1.0485118392349837</c:v>
                </c:pt>
                <c:pt idx="4">
                  <c:v>1.1085062638884602</c:v>
                </c:pt>
                <c:pt idx="5">
                  <c:v>1.1148389377825068</c:v>
                </c:pt>
                <c:pt idx="6">
                  <c:v>1.1239049179994374</c:v>
                </c:pt>
                <c:pt idx="7">
                  <c:v>1.2990908084604966</c:v>
                </c:pt>
                <c:pt idx="8">
                  <c:v>1.3199810000000001</c:v>
                </c:pt>
                <c:pt idx="9">
                  <c:v>1.287328</c:v>
                </c:pt>
                <c:pt idx="10">
                  <c:v>1.2147509999999999</c:v>
                </c:pt>
                <c:pt idx="11">
                  <c:v>1.1764319999999999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6"/>
          <c:tx>
            <c:strRef>
              <c:f>'tab10'!$I$4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1.013493775314076</c:v>
                </c:pt>
                <c:pt idx="1">
                  <c:v>0.90259540229077073</c:v>
                </c:pt>
                <c:pt idx="2">
                  <c:v>0.73615456033370474</c:v>
                </c:pt>
                <c:pt idx="3">
                  <c:v>0.82520989248369903</c:v>
                </c:pt>
                <c:pt idx="4">
                  <c:v>0.81945548883701114</c:v>
                </c:pt>
                <c:pt idx="5">
                  <c:v>0.66836792309217663</c:v>
                </c:pt>
                <c:pt idx="6">
                  <c:v>0.80000763421321008</c:v>
                </c:pt>
                <c:pt idx="7">
                  <c:v>0.62798880762045473</c:v>
                </c:pt>
                <c:pt idx="8">
                  <c:v>0.61180217790473912</c:v>
                </c:pt>
                <c:pt idx="9">
                  <c:v>0.8542122831131187</c:v>
                </c:pt>
                <c:pt idx="10">
                  <c:v>0.82891462485510403</c:v>
                </c:pt>
                <c:pt idx="11">
                  <c:v>1.0278462960818213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2464"/>
        <c:axId val="805885184"/>
      </c:areaChart>
      <c:lineChart>
        <c:grouping val="standard"/>
        <c:varyColors val="0"/>
        <c:ser>
          <c:idx val="5"/>
          <c:order val="0"/>
          <c:tx>
            <c:strRef>
              <c:f>'tab10'!$C$42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'tab10'!$E$42:$E$53</c:f>
              <c:numCache>
                <c:formatCode>_(* #,##0.00_);_(* \(#,##0.00\);_(* "-"??_);_(@_)</c:formatCode>
                <c:ptCount val="12"/>
                <c:pt idx="0">
                  <c:v>1.9088696994374339</c:v>
                </c:pt>
                <c:pt idx="1">
                  <c:v>1.7367492266698179</c:v>
                </c:pt>
                <c:pt idx="2">
                  <c:v>1.4506113202458728</c:v>
                </c:pt>
                <c:pt idx="3">
                  <c:v>1.1891210269522865</c:v>
                </c:pt>
                <c:pt idx="4">
                  <c:v>1.4585302159596243</c:v>
                </c:pt>
                <c:pt idx="5">
                  <c:v>1.4659097348344257</c:v>
                </c:pt>
                <c:pt idx="6">
                  <c:v>1.5845485331760634</c:v>
                </c:pt>
                <c:pt idx="7">
                  <c:v>1.6130350630261019</c:v>
                </c:pt>
                <c:pt idx="8">
                  <c:v>1.7572324890100683</c:v>
                </c:pt>
                <c:pt idx="9">
                  <c:v>1.9398230998954094</c:v>
                </c:pt>
                <c:pt idx="10">
                  <c:v>1.7719232257819266</c:v>
                </c:pt>
                <c:pt idx="11">
                  <c:v>1.9580132573505129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E7-430F-8871-45E0063C524E}"/>
            </c:ext>
          </c:extLst>
        </c:ser>
        <c:ser>
          <c:idx val="0"/>
          <c:order val="1"/>
          <c:tx>
            <c:strRef>
              <c:f>'tab10'!$C$54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1.7016489442055869</c:v>
                </c:pt>
                <c:pt idx="1">
                  <c:v>1.6058725046739379</c:v>
                </c:pt>
                <c:pt idx="2">
                  <c:v>1.6783495708186258</c:v>
                </c:pt>
                <c:pt idx="3">
                  <c:v>1.5332449831840713</c:v>
                </c:pt>
                <c:pt idx="4">
                  <c:v>1.5130779083255992</c:v>
                </c:pt>
                <c:pt idx="5">
                  <c:v>1.4202479701176542</c:v>
                </c:pt>
                <c:pt idx="6">
                  <c:v>1.5036143680905898</c:v>
                </c:pt>
                <c:pt idx="7">
                  <c:v>1.537629393310022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2"/>
          <c:tx>
            <c:strRef>
              <c:f>'tab10'!$C$66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1.1116360000000001</c:v>
                </c:pt>
                <c:pt idx="1">
                  <c:v>1.151181</c:v>
                </c:pt>
                <c:pt idx="2">
                  <c:v>1.560557</c:v>
                </c:pt>
                <c:pt idx="3">
                  <c:v>1.4032739999999999</c:v>
                </c:pt>
                <c:pt idx="4">
                  <c:v>1.496988</c:v>
                </c:pt>
                <c:pt idx="5">
                  <c:v>1.3326579999999999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3"/>
          <c:tx>
            <c:strRef>
              <c:f>'tab10'!$C$66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1.3326579999999999</c:v>
                </c:pt>
                <c:pt idx="6">
                  <c:v>1.400164</c:v>
                </c:pt>
                <c:pt idx="7">
                  <c:v>1.373578</c:v>
                </c:pt>
                <c:pt idx="8">
                  <c:v>1.501872487879818</c:v>
                </c:pt>
                <c:pt idx="9">
                  <c:v>1.5941589262493956</c:v>
                </c:pt>
                <c:pt idx="10">
                  <c:v>1.475135181239428</c:v>
                </c:pt>
                <c:pt idx="11">
                  <c:v>1.490665430713459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4"/>
          <c:tx>
            <c:strRef>
              <c:f>'tab10'!$C$78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1.5807669645085729</c:v>
                </c:pt>
                <c:pt idx="1">
                  <c:v>1.5059323242914384</c:v>
                </c:pt>
                <c:pt idx="2">
                  <c:v>1.5754371924252486</c:v>
                </c:pt>
                <c:pt idx="3">
                  <c:v>1.5901710351370695</c:v>
                </c:pt>
                <c:pt idx="4">
                  <c:v>1.6412955404057195</c:v>
                </c:pt>
                <c:pt idx="5">
                  <c:v>1.6392712353527958</c:v>
                </c:pt>
                <c:pt idx="6">
                  <c:v>1.7246321351420919</c:v>
                </c:pt>
                <c:pt idx="7">
                  <c:v>1.8305027168351502</c:v>
                </c:pt>
                <c:pt idx="8">
                  <c:v>1.8699402849857123</c:v>
                </c:pt>
                <c:pt idx="9">
                  <c:v>1.9783722409816185</c:v>
                </c:pt>
                <c:pt idx="10">
                  <c:v>1.8130539936218879</c:v>
                </c:pt>
                <c:pt idx="11">
                  <c:v>2.0134313351783932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2464"/>
        <c:axId val="805885184"/>
      </c:lineChart>
      <c:dateAx>
        <c:axId val="80588246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18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'tab11'!$G$4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'tab11'!$G$30:$G$89</c:f>
              <c:numCache>
                <c:formatCode>_(* #,##0.00_);_(* \(#,##0.00\);_(* "-"??_);_(@_)</c:formatCode>
                <c:ptCount val="60"/>
                <c:pt idx="0">
                  <c:v>1.948557581415256</c:v>
                </c:pt>
                <c:pt idx="1">
                  <c:v>1.8810701899994995</c:v>
                </c:pt>
                <c:pt idx="2">
                  <c:v>2.1406084234875902</c:v>
                </c:pt>
                <c:pt idx="3">
                  <c:v>1.8620276340273501</c:v>
                </c:pt>
                <c:pt idx="4">
                  <c:v>1.9817632874634667</c:v>
                </c:pt>
                <c:pt idx="5">
                  <c:v>2.1106837170384352</c:v>
                </c:pt>
                <c:pt idx="6">
                  <c:v>2.1254100992294376</c:v>
                </c:pt>
                <c:pt idx="7">
                  <c:v>2.2968974794704966</c:v>
                </c:pt>
                <c:pt idx="8">
                  <c:v>2.2635100059800002</c:v>
                </c:pt>
                <c:pt idx="9">
                  <c:v>2.2542263729499998</c:v>
                </c:pt>
                <c:pt idx="10">
                  <c:v>2.1422831717999999</c:v>
                </c:pt>
                <c:pt idx="11">
                  <c:v>2.2748600616000001</c:v>
                </c:pt>
                <c:pt idx="12">
                  <c:v>1.948557581415256</c:v>
                </c:pt>
                <c:pt idx="13">
                  <c:v>1.8810701899994995</c:v>
                </c:pt>
                <c:pt idx="14">
                  <c:v>2.1406084234875902</c:v>
                </c:pt>
                <c:pt idx="15">
                  <c:v>1.8620276340273501</c:v>
                </c:pt>
                <c:pt idx="16">
                  <c:v>1.9817632874634667</c:v>
                </c:pt>
                <c:pt idx="17">
                  <c:v>2.1106837170384352</c:v>
                </c:pt>
                <c:pt idx="18">
                  <c:v>2.1254100992294376</c:v>
                </c:pt>
                <c:pt idx="19">
                  <c:v>2.2968974794704966</c:v>
                </c:pt>
                <c:pt idx="20">
                  <c:v>2.2635100059800002</c:v>
                </c:pt>
                <c:pt idx="21">
                  <c:v>2.2542263729499998</c:v>
                </c:pt>
                <c:pt idx="22">
                  <c:v>2.1422831717999999</c:v>
                </c:pt>
                <c:pt idx="23">
                  <c:v>2.2748600616000001</c:v>
                </c:pt>
                <c:pt idx="24">
                  <c:v>1.948557581415256</c:v>
                </c:pt>
                <c:pt idx="25">
                  <c:v>1.8810701899994995</c:v>
                </c:pt>
                <c:pt idx="26">
                  <c:v>2.1406084234875902</c:v>
                </c:pt>
                <c:pt idx="27">
                  <c:v>1.8620276340273501</c:v>
                </c:pt>
                <c:pt idx="28">
                  <c:v>1.9817632874634667</c:v>
                </c:pt>
                <c:pt idx="29">
                  <c:v>2.1106837170384352</c:v>
                </c:pt>
                <c:pt idx="30">
                  <c:v>2.1254100992294376</c:v>
                </c:pt>
                <c:pt idx="31">
                  <c:v>2.2968974794704966</c:v>
                </c:pt>
                <c:pt idx="32">
                  <c:v>2.2635100059800002</c:v>
                </c:pt>
                <c:pt idx="33">
                  <c:v>2.2542263729499998</c:v>
                </c:pt>
                <c:pt idx="34">
                  <c:v>2.1422831717999999</c:v>
                </c:pt>
                <c:pt idx="35">
                  <c:v>2.2748600616000001</c:v>
                </c:pt>
                <c:pt idx="36">
                  <c:v>1.948557581415256</c:v>
                </c:pt>
                <c:pt idx="37">
                  <c:v>1.8810701899994995</c:v>
                </c:pt>
                <c:pt idx="38">
                  <c:v>2.1406084234875902</c:v>
                </c:pt>
                <c:pt idx="39">
                  <c:v>1.8620276340273501</c:v>
                </c:pt>
                <c:pt idx="40">
                  <c:v>1.9817632874634667</c:v>
                </c:pt>
                <c:pt idx="41">
                  <c:v>2.1106837170384352</c:v>
                </c:pt>
                <c:pt idx="42">
                  <c:v>2.1254100992294376</c:v>
                </c:pt>
                <c:pt idx="43">
                  <c:v>2.2968974794704966</c:v>
                </c:pt>
                <c:pt idx="44">
                  <c:v>2.2635100059800002</c:v>
                </c:pt>
                <c:pt idx="45">
                  <c:v>2.2542263729499998</c:v>
                </c:pt>
                <c:pt idx="46">
                  <c:v>2.1422831717999999</c:v>
                </c:pt>
                <c:pt idx="47">
                  <c:v>2.2748600616000001</c:v>
                </c:pt>
                <c:pt idx="48">
                  <c:v>1.948557581415256</c:v>
                </c:pt>
                <c:pt idx="49">
                  <c:v>1.8810701899994995</c:v>
                </c:pt>
                <c:pt idx="50">
                  <c:v>2.1406084234875902</c:v>
                </c:pt>
                <c:pt idx="51">
                  <c:v>1.8620276340273501</c:v>
                </c:pt>
                <c:pt idx="52">
                  <c:v>1.9817632874634667</c:v>
                </c:pt>
                <c:pt idx="53">
                  <c:v>2.1106837170384352</c:v>
                </c:pt>
                <c:pt idx="54">
                  <c:v>2.1254100992294376</c:v>
                </c:pt>
                <c:pt idx="55">
                  <c:v>2.2968974794704966</c:v>
                </c:pt>
                <c:pt idx="56">
                  <c:v>2.2635100059800002</c:v>
                </c:pt>
                <c:pt idx="57">
                  <c:v>2.2542263729499998</c:v>
                </c:pt>
                <c:pt idx="58">
                  <c:v>2.1422831717999999</c:v>
                </c:pt>
                <c:pt idx="59">
                  <c:v>2.2748600616000001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C-4E9D-9FD4-756C5C979C85}"/>
            </c:ext>
          </c:extLst>
        </c:ser>
        <c:ser>
          <c:idx val="3"/>
          <c:order val="3"/>
          <c:tx>
            <c:strRef>
              <c:f>'tab11'!$I$4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'tab11'!$I$30:$I$89</c:f>
              <c:numCache>
                <c:formatCode>_(* #,##0.00_);_(* \(#,##0.00\);_(* "-"??_);_(@_)</c:formatCode>
                <c:ptCount val="60"/>
                <c:pt idx="0">
                  <c:v>0.86356353644407591</c:v>
                </c:pt>
                <c:pt idx="1">
                  <c:v>0.77758942070077053</c:v>
                </c:pt>
                <c:pt idx="2">
                  <c:v>0.51024462937370441</c:v>
                </c:pt>
                <c:pt idx="3">
                  <c:v>0.87453719548133302</c:v>
                </c:pt>
                <c:pt idx="4">
                  <c:v>0.79393913195200483</c:v>
                </c:pt>
                <c:pt idx="5">
                  <c:v>0.47051445265624814</c:v>
                </c:pt>
                <c:pt idx="6">
                  <c:v>0.66961018273320949</c:v>
                </c:pt>
                <c:pt idx="7">
                  <c:v>0.50971936734045453</c:v>
                </c:pt>
                <c:pt idx="8">
                  <c:v>0.50229897207473906</c:v>
                </c:pt>
                <c:pt idx="9">
                  <c:v>0.76272112986994012</c:v>
                </c:pt>
                <c:pt idx="10">
                  <c:v>0.77073616182510385</c:v>
                </c:pt>
                <c:pt idx="11">
                  <c:v>0.89143777304182104</c:v>
                </c:pt>
                <c:pt idx="12">
                  <c:v>0.86356353644407591</c:v>
                </c:pt>
                <c:pt idx="13">
                  <c:v>0.77758942070077053</c:v>
                </c:pt>
                <c:pt idx="14">
                  <c:v>0.51024462937370441</c:v>
                </c:pt>
                <c:pt idx="15">
                  <c:v>0.87453719548133302</c:v>
                </c:pt>
                <c:pt idx="16">
                  <c:v>0.79393913195200483</c:v>
                </c:pt>
                <c:pt idx="17">
                  <c:v>0.47051445265624814</c:v>
                </c:pt>
                <c:pt idx="18">
                  <c:v>0.66961018273320949</c:v>
                </c:pt>
                <c:pt idx="19">
                  <c:v>0.50971936734045453</c:v>
                </c:pt>
                <c:pt idx="20">
                  <c:v>0.50229897207473906</c:v>
                </c:pt>
                <c:pt idx="21">
                  <c:v>0.76272112986994012</c:v>
                </c:pt>
                <c:pt idx="22">
                  <c:v>0.77073616182510385</c:v>
                </c:pt>
                <c:pt idx="23">
                  <c:v>0.89143777304182104</c:v>
                </c:pt>
                <c:pt idx="24">
                  <c:v>0.86356353644407591</c:v>
                </c:pt>
                <c:pt idx="25">
                  <c:v>0.77758942070077053</c:v>
                </c:pt>
                <c:pt idx="26">
                  <c:v>0.51024462937370441</c:v>
                </c:pt>
                <c:pt idx="27">
                  <c:v>0.87453719548133302</c:v>
                </c:pt>
                <c:pt idx="28">
                  <c:v>0.79393913195200483</c:v>
                </c:pt>
                <c:pt idx="29">
                  <c:v>0.47051445265624814</c:v>
                </c:pt>
                <c:pt idx="30">
                  <c:v>0.66961018273320949</c:v>
                </c:pt>
                <c:pt idx="31">
                  <c:v>0.50971936734045453</c:v>
                </c:pt>
                <c:pt idx="32">
                  <c:v>0.50229897207473906</c:v>
                </c:pt>
                <c:pt idx="33">
                  <c:v>0.76272112986994012</c:v>
                </c:pt>
                <c:pt idx="34">
                  <c:v>0.77073616182510385</c:v>
                </c:pt>
                <c:pt idx="35">
                  <c:v>0.89143777304182104</c:v>
                </c:pt>
                <c:pt idx="36">
                  <c:v>0.86356353644407591</c:v>
                </c:pt>
                <c:pt idx="37">
                  <c:v>0.77758942070077053</c:v>
                </c:pt>
                <c:pt idx="38">
                  <c:v>0.51024462937370441</c:v>
                </c:pt>
                <c:pt idx="39">
                  <c:v>0.87453719548133302</c:v>
                </c:pt>
                <c:pt idx="40">
                  <c:v>0.79393913195200483</c:v>
                </c:pt>
                <c:pt idx="41">
                  <c:v>0.47051445265624814</c:v>
                </c:pt>
                <c:pt idx="42">
                  <c:v>0.66961018273320949</c:v>
                </c:pt>
                <c:pt idx="43">
                  <c:v>0.50971936734045453</c:v>
                </c:pt>
                <c:pt idx="44">
                  <c:v>0.50229897207473906</c:v>
                </c:pt>
                <c:pt idx="45">
                  <c:v>0.76272112986994012</c:v>
                </c:pt>
                <c:pt idx="46">
                  <c:v>0.77073616182510385</c:v>
                </c:pt>
                <c:pt idx="47">
                  <c:v>0.89143777304182104</c:v>
                </c:pt>
                <c:pt idx="48">
                  <c:v>0.86356353644407591</c:v>
                </c:pt>
                <c:pt idx="49">
                  <c:v>0.77758942070077053</c:v>
                </c:pt>
                <c:pt idx="50">
                  <c:v>0.51024462937370441</c:v>
                </c:pt>
                <c:pt idx="51">
                  <c:v>0.87453719548133302</c:v>
                </c:pt>
                <c:pt idx="52">
                  <c:v>0.79393913195200483</c:v>
                </c:pt>
                <c:pt idx="53">
                  <c:v>0.47051445265624814</c:v>
                </c:pt>
                <c:pt idx="54">
                  <c:v>0.66961018273320949</c:v>
                </c:pt>
                <c:pt idx="55">
                  <c:v>0.50971936734045453</c:v>
                </c:pt>
                <c:pt idx="56">
                  <c:v>0.50229897207473906</c:v>
                </c:pt>
                <c:pt idx="57">
                  <c:v>0.76272112986994012</c:v>
                </c:pt>
                <c:pt idx="58">
                  <c:v>0.77073616182510385</c:v>
                </c:pt>
                <c:pt idx="59">
                  <c:v>0.89143777304182104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0C-4E9D-9FD4-756C5C979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91168"/>
        <c:axId val="804714000"/>
      </c:areaChart>
      <c:lineChart>
        <c:grouping val="standard"/>
        <c:varyColors val="0"/>
        <c:ser>
          <c:idx val="0"/>
          <c:order val="0"/>
          <c:tx>
            <c:strRef>
              <c:f>'tab11'!$E$4</c:f>
              <c:strCache>
                <c:ptCount val="1"/>
                <c:pt idx="0">
                  <c:v>Etanol total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'tab11'!$E$30:$E$89</c:f>
              <c:numCache>
                <c:formatCode>_(* #,##0.00_);_(* \(#,##0.00\);_(* "-"??_);_(@_)</c:formatCode>
                <c:ptCount val="60"/>
                <c:pt idx="0">
                  <c:v>3.1816712292321583</c:v>
                </c:pt>
                <c:pt idx="1">
                  <c:v>2.5846724408051975</c:v>
                </c:pt>
                <c:pt idx="2">
                  <c:v>2.5066103607406989</c:v>
                </c:pt>
                <c:pt idx="3">
                  <c:v>2.6941180673144456</c:v>
                </c:pt>
                <c:pt idx="4">
                  <c:v>2.978684972693328</c:v>
                </c:pt>
                <c:pt idx="5">
                  <c:v>2.3959134055871667</c:v>
                </c:pt>
                <c:pt idx="6">
                  <c:v>2.8118727373350891</c:v>
                </c:pt>
                <c:pt idx="7">
                  <c:v>2.8051873395347284</c:v>
                </c:pt>
                <c:pt idx="8">
                  <c:v>2.7006265170391157</c:v>
                </c:pt>
                <c:pt idx="9">
                  <c:v>3.0690076335996412</c:v>
                </c:pt>
                <c:pt idx="10">
                  <c:v>2.9306651112870306</c:v>
                </c:pt>
                <c:pt idx="11">
                  <c:v>2.9596496021983887</c:v>
                </c:pt>
                <c:pt idx="12">
                  <c:v>2.7665525912651843</c:v>
                </c:pt>
                <c:pt idx="13">
                  <c:v>2.5718857823608228</c:v>
                </c:pt>
                <c:pt idx="14">
                  <c:v>2.180960826769788</c:v>
                </c:pt>
                <c:pt idx="15">
                  <c:v>1.8082970485870709</c:v>
                </c:pt>
                <c:pt idx="16">
                  <c:v>2.1353530237273217</c:v>
                </c:pt>
                <c:pt idx="17">
                  <c:v>2.2031511712723764</c:v>
                </c:pt>
                <c:pt idx="18">
                  <c:v>2.3919475510957966</c:v>
                </c:pt>
                <c:pt idx="19">
                  <c:v>2.407305932777799</c:v>
                </c:pt>
                <c:pt idx="20">
                  <c:v>2.6040778889479475</c:v>
                </c:pt>
                <c:pt idx="21">
                  <c:v>2.8580361608326585</c:v>
                </c:pt>
                <c:pt idx="22">
                  <c:v>2.6432634396506192</c:v>
                </c:pt>
                <c:pt idx="23">
                  <c:v>2.964545927170759</c:v>
                </c:pt>
                <c:pt idx="24">
                  <c:v>2.5605913930355868</c:v>
                </c:pt>
                <c:pt idx="25">
                  <c:v>2.353829881023938</c:v>
                </c:pt>
                <c:pt idx="26">
                  <c:v>2.439975069958626</c:v>
                </c:pt>
                <c:pt idx="27">
                  <c:v>2.2726639726840716</c:v>
                </c:pt>
                <c:pt idx="28">
                  <c:v>2.3471399848655992</c:v>
                </c:pt>
                <c:pt idx="29">
                  <c:v>2.2832686571676541</c:v>
                </c:pt>
                <c:pt idx="30">
                  <c:v>2.4526892661405899</c:v>
                </c:pt>
                <c:pt idx="31">
                  <c:v>2.4628235327800221</c:v>
                </c:pt>
                <c:pt idx="32">
                  <c:v>2.2764028112454242</c:v>
                </c:pt>
                <c:pt idx="33">
                  <c:v>2.2668002427380709</c:v>
                </c:pt>
                <c:pt idx="34">
                  <c:v>2.1539946567421198</c:v>
                </c:pt>
                <c:pt idx="35">
                  <c:v>2.2860505022783006</c:v>
                </c:pt>
                <c:pt idx="36">
                  <c:v>1.9949013888399998</c:v>
                </c:pt>
                <c:pt idx="37">
                  <c:v>2.0454618671999998</c:v>
                </c:pt>
                <c:pt idx="38">
                  <c:v>2.4494532194</c:v>
                </c:pt>
                <c:pt idx="39">
                  <c:v>2.2824022989900001</c:v>
                </c:pt>
                <c:pt idx="40">
                  <c:v>2.4220632582000001</c:v>
                </c:pt>
                <c:pt idx="41">
                  <c:v>2.18691064198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0C-4E9D-9FD4-756C5C979C85}"/>
            </c:ext>
          </c:extLst>
        </c:ser>
        <c:ser>
          <c:idx val="1"/>
          <c:order val="1"/>
          <c:tx>
            <c:strRef>
              <c:f>'tab11'!$F$4</c:f>
              <c:strCache>
                <c:ptCount val="1"/>
                <c:pt idx="0">
                  <c:v>Etanol total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2.18691064198</c:v>
                </c:pt>
                <c:pt idx="42">
                  <c:v>2.3236203439578222</c:v>
                </c:pt>
                <c:pt idx="43">
                  <c:v>2.3234702990178202</c:v>
                </c:pt>
                <c:pt idx="44">
                  <c:v>2.4036169891345334</c:v>
                </c:pt>
                <c:pt idx="45">
                  <c:v>2.5256297965510415</c:v>
                </c:pt>
                <c:pt idx="46">
                  <c:v>2.3720124101891247</c:v>
                </c:pt>
                <c:pt idx="47">
                  <c:v>2.5099020634432625</c:v>
                </c:pt>
                <c:pt idx="48">
                  <c:v>2.4604850411635755</c:v>
                </c:pt>
                <c:pt idx="49">
                  <c:v>2.3114497796297404</c:v>
                </c:pt>
                <c:pt idx="50">
                  <c:v>2.4204460189654924</c:v>
                </c:pt>
                <c:pt idx="51">
                  <c:v>2.4525166533758656</c:v>
                </c:pt>
                <c:pt idx="52">
                  <c:v>2.4828245069174089</c:v>
                </c:pt>
                <c:pt idx="53">
                  <c:v>2.4699943960285911</c:v>
                </c:pt>
                <c:pt idx="54">
                  <c:v>2.5837491883070842</c:v>
                </c:pt>
                <c:pt idx="55">
                  <c:v>2.682939243829729</c:v>
                </c:pt>
                <c:pt idx="56">
                  <c:v>2.7081525504437276</c:v>
                </c:pt>
                <c:pt idx="57">
                  <c:v>2.8464599397753547</c:v>
                </c:pt>
                <c:pt idx="58">
                  <c:v>2.653528379857792</c:v>
                </c:pt>
                <c:pt idx="59">
                  <c:v>2.9669617025553547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0C-4E9D-9FD4-756C5C979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91168"/>
        <c:axId val="804714000"/>
      </c:lineChart>
      <c:dateAx>
        <c:axId val="80589116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000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4714000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16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'tab11'!$G$4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1.948557581415256</c:v>
                </c:pt>
                <c:pt idx="1">
                  <c:v>1.8810701899994995</c:v>
                </c:pt>
                <c:pt idx="2">
                  <c:v>2.1406084234875902</c:v>
                </c:pt>
                <c:pt idx="3">
                  <c:v>1.8620276340273501</c:v>
                </c:pt>
                <c:pt idx="4">
                  <c:v>1.9817632874634667</c:v>
                </c:pt>
                <c:pt idx="5">
                  <c:v>2.1106837170384352</c:v>
                </c:pt>
                <c:pt idx="6">
                  <c:v>2.1254100992294376</c:v>
                </c:pt>
                <c:pt idx="7">
                  <c:v>2.2968974794704966</c:v>
                </c:pt>
                <c:pt idx="8">
                  <c:v>2.2635100059800002</c:v>
                </c:pt>
                <c:pt idx="9">
                  <c:v>2.2542263729499998</c:v>
                </c:pt>
                <c:pt idx="10">
                  <c:v>2.1422831717999999</c:v>
                </c:pt>
                <c:pt idx="11">
                  <c:v>2.2748600616000001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6"/>
          <c:tx>
            <c:strRef>
              <c:f>'tab11'!$I$4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0.86356353644407591</c:v>
                </c:pt>
                <c:pt idx="1">
                  <c:v>0.77758942070077053</c:v>
                </c:pt>
                <c:pt idx="2">
                  <c:v>0.51024462937370441</c:v>
                </c:pt>
                <c:pt idx="3">
                  <c:v>0.87453719548133302</c:v>
                </c:pt>
                <c:pt idx="4">
                  <c:v>0.79393913195200483</c:v>
                </c:pt>
                <c:pt idx="5">
                  <c:v>0.47051445265624814</c:v>
                </c:pt>
                <c:pt idx="6">
                  <c:v>0.66961018273320949</c:v>
                </c:pt>
                <c:pt idx="7">
                  <c:v>0.50971936734045453</c:v>
                </c:pt>
                <c:pt idx="8">
                  <c:v>0.50229897207473906</c:v>
                </c:pt>
                <c:pt idx="9">
                  <c:v>0.76272112986994012</c:v>
                </c:pt>
                <c:pt idx="10">
                  <c:v>0.77073616182510385</c:v>
                </c:pt>
                <c:pt idx="11">
                  <c:v>0.89143777304182104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14544"/>
        <c:axId val="804724336"/>
      </c:areaChart>
      <c:lineChart>
        <c:grouping val="standard"/>
        <c:varyColors val="0"/>
        <c:ser>
          <c:idx val="5"/>
          <c:order val="0"/>
          <c:tx>
            <c:strRef>
              <c:f>'tab11'!$C$42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'tab11'!$E$42:$E$53</c:f>
              <c:numCache>
                <c:formatCode>_(* #,##0.00_);_(* \(#,##0.00\);_(* "-"??_);_(@_)</c:formatCode>
                <c:ptCount val="12"/>
                <c:pt idx="0">
                  <c:v>2.7665525912651843</c:v>
                </c:pt>
                <c:pt idx="1">
                  <c:v>2.5718857823608228</c:v>
                </c:pt>
                <c:pt idx="2">
                  <c:v>2.180960826769788</c:v>
                </c:pt>
                <c:pt idx="3">
                  <c:v>1.8082970485870709</c:v>
                </c:pt>
                <c:pt idx="4">
                  <c:v>2.1353530237273217</c:v>
                </c:pt>
                <c:pt idx="5">
                  <c:v>2.2031511712723764</c:v>
                </c:pt>
                <c:pt idx="6">
                  <c:v>2.3919475510957966</c:v>
                </c:pt>
                <c:pt idx="7">
                  <c:v>2.407305932777799</c:v>
                </c:pt>
                <c:pt idx="8">
                  <c:v>2.6040778889479475</c:v>
                </c:pt>
                <c:pt idx="9">
                  <c:v>2.8580361608326585</c:v>
                </c:pt>
                <c:pt idx="10">
                  <c:v>2.6432634396506192</c:v>
                </c:pt>
                <c:pt idx="11">
                  <c:v>2.964545927170759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97-4944-8B36-951558903348}"/>
            </c:ext>
          </c:extLst>
        </c:ser>
        <c:ser>
          <c:idx val="0"/>
          <c:order val="1"/>
          <c:tx>
            <c:strRef>
              <c:f>'tab11'!$C$54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2.5605913930355868</c:v>
                </c:pt>
                <c:pt idx="1">
                  <c:v>2.353829881023938</c:v>
                </c:pt>
                <c:pt idx="2">
                  <c:v>2.439975069958626</c:v>
                </c:pt>
                <c:pt idx="3">
                  <c:v>2.2726639726840716</c:v>
                </c:pt>
                <c:pt idx="4">
                  <c:v>2.3471399848655992</c:v>
                </c:pt>
                <c:pt idx="5">
                  <c:v>2.2832686571676541</c:v>
                </c:pt>
                <c:pt idx="6">
                  <c:v>2.4526892661405899</c:v>
                </c:pt>
                <c:pt idx="7">
                  <c:v>2.4628235327800221</c:v>
                </c:pt>
                <c:pt idx="8">
                  <c:v>2.2764028112454242</c:v>
                </c:pt>
                <c:pt idx="9">
                  <c:v>2.2668002427380709</c:v>
                </c:pt>
                <c:pt idx="10">
                  <c:v>2.1539946567421198</c:v>
                </c:pt>
                <c:pt idx="11">
                  <c:v>2.2860505022783006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2"/>
          <c:tx>
            <c:strRef>
              <c:f>'tab11'!$C$66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1.9949013888399998</c:v>
                </c:pt>
                <c:pt idx="1">
                  <c:v>2.0454618671999998</c:v>
                </c:pt>
                <c:pt idx="2">
                  <c:v>2.4494532194</c:v>
                </c:pt>
                <c:pt idx="3">
                  <c:v>2.2824022989900001</c:v>
                </c:pt>
                <c:pt idx="4">
                  <c:v>2.4220632582000001</c:v>
                </c:pt>
                <c:pt idx="5">
                  <c:v>2.18691064198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3"/>
          <c:tx>
            <c:strRef>
              <c:f>'tab11'!$C$66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2.18691064198</c:v>
                </c:pt>
                <c:pt idx="6">
                  <c:v>2.3236203439578222</c:v>
                </c:pt>
                <c:pt idx="7">
                  <c:v>2.3234702990178202</c:v>
                </c:pt>
                <c:pt idx="8">
                  <c:v>2.4036169891345334</c:v>
                </c:pt>
                <c:pt idx="9">
                  <c:v>2.5256297965510415</c:v>
                </c:pt>
                <c:pt idx="10">
                  <c:v>2.3720124101891247</c:v>
                </c:pt>
                <c:pt idx="11">
                  <c:v>2.5099020634432625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4"/>
          <c:tx>
            <c:strRef>
              <c:f>'tab11'!$C$78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2.4604850411635755</c:v>
                </c:pt>
                <c:pt idx="1">
                  <c:v>2.3114497796297404</c:v>
                </c:pt>
                <c:pt idx="2">
                  <c:v>2.4204460189654924</c:v>
                </c:pt>
                <c:pt idx="3">
                  <c:v>2.4525166533758656</c:v>
                </c:pt>
                <c:pt idx="4">
                  <c:v>2.4828245069174089</c:v>
                </c:pt>
                <c:pt idx="5">
                  <c:v>2.4699943960285911</c:v>
                </c:pt>
                <c:pt idx="6">
                  <c:v>2.5837491883070842</c:v>
                </c:pt>
                <c:pt idx="7">
                  <c:v>2.682939243829729</c:v>
                </c:pt>
                <c:pt idx="8">
                  <c:v>2.7081525504437276</c:v>
                </c:pt>
                <c:pt idx="9">
                  <c:v>2.8464599397753547</c:v>
                </c:pt>
                <c:pt idx="10">
                  <c:v>2.653528379857792</c:v>
                </c:pt>
                <c:pt idx="11">
                  <c:v>2.9669617025553547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14544"/>
        <c:axId val="804724336"/>
      </c:lineChart>
      <c:dateAx>
        <c:axId val="8047145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433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472433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5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'tab5'!$L$4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'tab5'!$L$6:$L$10</c:f>
              <c:numCache>
                <c:formatCode>_-* #,##0.0_-;\-* #,##0.0_-;_-* "-"??_-;_-@_-</c:formatCode>
                <c:ptCount val="5"/>
                <c:pt idx="0">
                  <c:v>33.618679417366991</c:v>
                </c:pt>
                <c:pt idx="1">
                  <c:v>29.535377344458144</c:v>
                </c:pt>
                <c:pt idx="2">
                  <c:v>28.15622997066</c:v>
                </c:pt>
                <c:pt idx="3">
                  <c:v>27.839444576903603</c:v>
                </c:pt>
                <c:pt idx="4">
                  <c:v>31.039507400849715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4716176"/>
        <c:axId val="804726512"/>
      </c:barChart>
      <c:dateAx>
        <c:axId val="8047161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6512"/>
        <c:crosses val="autoZero"/>
        <c:auto val="1"/>
        <c:lblOffset val="100"/>
        <c:baseTimeUnit val="months"/>
        <c:majorTimeUnit val="months"/>
        <c:minorTimeUnit val="months"/>
      </c:dateAx>
      <c:valAx>
        <c:axId val="804726512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'tab12'!$G$30:$G$89</c:f>
              <c:numCache>
                <c:formatCode>_(* #,##0.00_);_(* \(#,##0.00\);_(* "-"??_);_(@_)</c:formatCode>
                <c:ptCount val="60"/>
                <c:pt idx="0">
                  <c:v>0.40520702999999997</c:v>
                </c:pt>
                <c:pt idx="1">
                  <c:v>0.30949923900000009</c:v>
                </c:pt>
                <c:pt idx="2">
                  <c:v>0.29604131899999997</c:v>
                </c:pt>
                <c:pt idx="3">
                  <c:v>8.4563936000000006E-2</c:v>
                </c:pt>
                <c:pt idx="4">
                  <c:v>0.10291880499999999</c:v>
                </c:pt>
                <c:pt idx="5">
                  <c:v>0.12800405999999995</c:v>
                </c:pt>
                <c:pt idx="6">
                  <c:v>0.16466575499999997</c:v>
                </c:pt>
                <c:pt idx="7">
                  <c:v>0.19570894999999999</c:v>
                </c:pt>
                <c:pt idx="8">
                  <c:v>0.23050348399999993</c:v>
                </c:pt>
                <c:pt idx="9">
                  <c:v>0.29518244100000007</c:v>
                </c:pt>
                <c:pt idx="10">
                  <c:v>0.32174689900000003</c:v>
                </c:pt>
                <c:pt idx="11">
                  <c:v>0.38749051900000003</c:v>
                </c:pt>
                <c:pt idx="12">
                  <c:v>0.40520702999999997</c:v>
                </c:pt>
                <c:pt idx="13">
                  <c:v>0.30949923900000009</c:v>
                </c:pt>
                <c:pt idx="14">
                  <c:v>0.29604131899999997</c:v>
                </c:pt>
                <c:pt idx="15">
                  <c:v>8.4563936000000006E-2</c:v>
                </c:pt>
                <c:pt idx="16">
                  <c:v>0.10291880499999999</c:v>
                </c:pt>
                <c:pt idx="17">
                  <c:v>0.12800405999999995</c:v>
                </c:pt>
                <c:pt idx="18">
                  <c:v>0.16466575499999997</c:v>
                </c:pt>
                <c:pt idx="19">
                  <c:v>0.19570894999999999</c:v>
                </c:pt>
                <c:pt idx="20">
                  <c:v>0.23050348399999993</c:v>
                </c:pt>
                <c:pt idx="21">
                  <c:v>0.29518244100000007</c:v>
                </c:pt>
                <c:pt idx="22">
                  <c:v>0.32174689900000003</c:v>
                </c:pt>
                <c:pt idx="23">
                  <c:v>0.38749051900000003</c:v>
                </c:pt>
                <c:pt idx="24">
                  <c:v>0.40520702999999997</c:v>
                </c:pt>
                <c:pt idx="25">
                  <c:v>0.30949923900000009</c:v>
                </c:pt>
                <c:pt idx="26">
                  <c:v>0.29604131899999997</c:v>
                </c:pt>
                <c:pt idx="27">
                  <c:v>8.4563936000000006E-2</c:v>
                </c:pt>
                <c:pt idx="28">
                  <c:v>0.10291880499999999</c:v>
                </c:pt>
                <c:pt idx="29">
                  <c:v>0.12800405999999995</c:v>
                </c:pt>
                <c:pt idx="30">
                  <c:v>0.16466575499999997</c:v>
                </c:pt>
                <c:pt idx="31">
                  <c:v>0.19570894999999999</c:v>
                </c:pt>
                <c:pt idx="32">
                  <c:v>0.23050348399999993</c:v>
                </c:pt>
                <c:pt idx="33">
                  <c:v>0.29518244100000007</c:v>
                </c:pt>
                <c:pt idx="34">
                  <c:v>0.32174689900000003</c:v>
                </c:pt>
                <c:pt idx="35">
                  <c:v>0.38749051900000003</c:v>
                </c:pt>
                <c:pt idx="36">
                  <c:v>0.40520702999999997</c:v>
                </c:pt>
                <c:pt idx="37">
                  <c:v>0.30949923900000009</c:v>
                </c:pt>
                <c:pt idx="38">
                  <c:v>0.29604131899999997</c:v>
                </c:pt>
                <c:pt idx="39">
                  <c:v>8.4563936000000006E-2</c:v>
                </c:pt>
                <c:pt idx="40">
                  <c:v>0.10291880499999999</c:v>
                </c:pt>
                <c:pt idx="41">
                  <c:v>0.12800405999999995</c:v>
                </c:pt>
                <c:pt idx="42">
                  <c:v>0.16466575499999997</c:v>
                </c:pt>
                <c:pt idx="43">
                  <c:v>0.19570894999999999</c:v>
                </c:pt>
                <c:pt idx="44">
                  <c:v>0.23050348399999993</c:v>
                </c:pt>
                <c:pt idx="45">
                  <c:v>0.29518244100000007</c:v>
                </c:pt>
                <c:pt idx="46">
                  <c:v>0.32174689900000003</c:v>
                </c:pt>
                <c:pt idx="47">
                  <c:v>0.38749051900000003</c:v>
                </c:pt>
                <c:pt idx="48">
                  <c:v>0.40520702999999997</c:v>
                </c:pt>
                <c:pt idx="49">
                  <c:v>0.30949923900000009</c:v>
                </c:pt>
                <c:pt idx="50">
                  <c:v>0.29604131899999997</c:v>
                </c:pt>
                <c:pt idx="51">
                  <c:v>8.4563936000000006E-2</c:v>
                </c:pt>
                <c:pt idx="52">
                  <c:v>0.10291880499999999</c:v>
                </c:pt>
                <c:pt idx="53">
                  <c:v>0.12800405999999995</c:v>
                </c:pt>
                <c:pt idx="54">
                  <c:v>0.16466575499999997</c:v>
                </c:pt>
                <c:pt idx="55">
                  <c:v>0.19570894999999999</c:v>
                </c:pt>
                <c:pt idx="56">
                  <c:v>0.23050348399999993</c:v>
                </c:pt>
                <c:pt idx="57">
                  <c:v>0.29518244100000007</c:v>
                </c:pt>
                <c:pt idx="58">
                  <c:v>0.32174689900000003</c:v>
                </c:pt>
                <c:pt idx="59">
                  <c:v>0.38749051900000003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5-446B-99A5-2A7E755D6F6F}"/>
            </c:ext>
          </c:extLst>
        </c:ser>
        <c:ser>
          <c:idx val="3"/>
          <c:order val="3"/>
          <c:tx>
            <c:strRef>
              <c:f>'tab12'!$I$4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'tab12'!$I$30:$I$89</c:f>
              <c:numCache>
                <c:formatCode>_(* #,##0.00_);_(* \(#,##0.00\);_(* "-"??_);_(@_)</c:formatCode>
                <c:ptCount val="60"/>
                <c:pt idx="0">
                  <c:v>0.26501496099999994</c:v>
                </c:pt>
                <c:pt idx="1">
                  <c:v>0.25392733199999995</c:v>
                </c:pt>
                <c:pt idx="2">
                  <c:v>0.303506147</c:v>
                </c:pt>
                <c:pt idx="3">
                  <c:v>0.48319770600000012</c:v>
                </c:pt>
                <c:pt idx="4">
                  <c:v>0.47659617199999998</c:v>
                </c:pt>
                <c:pt idx="5">
                  <c:v>0.442359897</c:v>
                </c:pt>
                <c:pt idx="6">
                  <c:v>0.4786310120000003</c:v>
                </c:pt>
                <c:pt idx="7">
                  <c:v>0.41385801899999985</c:v>
                </c:pt>
                <c:pt idx="8">
                  <c:v>0.3619721660000001</c:v>
                </c:pt>
                <c:pt idx="9">
                  <c:v>0.30961394199999975</c:v>
                </c:pt>
                <c:pt idx="10">
                  <c:v>0.26973864699999989</c:v>
                </c:pt>
                <c:pt idx="11">
                  <c:v>0.25846777299999985</c:v>
                </c:pt>
                <c:pt idx="12">
                  <c:v>0.26501496099999994</c:v>
                </c:pt>
                <c:pt idx="13">
                  <c:v>0.25392733199999995</c:v>
                </c:pt>
                <c:pt idx="14">
                  <c:v>0.303506147</c:v>
                </c:pt>
                <c:pt idx="15">
                  <c:v>0.48319770600000012</c:v>
                </c:pt>
                <c:pt idx="16">
                  <c:v>0.47659617199999998</c:v>
                </c:pt>
                <c:pt idx="17">
                  <c:v>0.442359897</c:v>
                </c:pt>
                <c:pt idx="18">
                  <c:v>0.4786310120000003</c:v>
                </c:pt>
                <c:pt idx="19">
                  <c:v>0.41385801899999985</c:v>
                </c:pt>
                <c:pt idx="20">
                  <c:v>0.3619721660000001</c:v>
                </c:pt>
                <c:pt idx="21">
                  <c:v>0.30961394199999975</c:v>
                </c:pt>
                <c:pt idx="22">
                  <c:v>0.26973864699999989</c:v>
                </c:pt>
                <c:pt idx="23">
                  <c:v>0.25846777299999985</c:v>
                </c:pt>
                <c:pt idx="24">
                  <c:v>0.26501496099999994</c:v>
                </c:pt>
                <c:pt idx="25">
                  <c:v>0.25392733199999995</c:v>
                </c:pt>
                <c:pt idx="26">
                  <c:v>0.303506147</c:v>
                </c:pt>
                <c:pt idx="27">
                  <c:v>0.48319770600000012</c:v>
                </c:pt>
                <c:pt idx="28">
                  <c:v>0.47659617199999998</c:v>
                </c:pt>
                <c:pt idx="29">
                  <c:v>0.442359897</c:v>
                </c:pt>
                <c:pt idx="30">
                  <c:v>0.4786310120000003</c:v>
                </c:pt>
                <c:pt idx="31">
                  <c:v>0.41385801899999985</c:v>
                </c:pt>
                <c:pt idx="32">
                  <c:v>0.3619721660000001</c:v>
                </c:pt>
                <c:pt idx="33">
                  <c:v>0.30961394199999975</c:v>
                </c:pt>
                <c:pt idx="34">
                  <c:v>0.26973864699999989</c:v>
                </c:pt>
                <c:pt idx="35">
                  <c:v>0.25846777299999985</c:v>
                </c:pt>
                <c:pt idx="36">
                  <c:v>0.26501496099999994</c:v>
                </c:pt>
                <c:pt idx="37">
                  <c:v>0.25392733199999995</c:v>
                </c:pt>
                <c:pt idx="38">
                  <c:v>0.303506147</c:v>
                </c:pt>
                <c:pt idx="39">
                  <c:v>0.48319770600000012</c:v>
                </c:pt>
                <c:pt idx="40">
                  <c:v>0.47659617199999998</c:v>
                </c:pt>
                <c:pt idx="41">
                  <c:v>0.442359897</c:v>
                </c:pt>
                <c:pt idx="42">
                  <c:v>0.4786310120000003</c:v>
                </c:pt>
                <c:pt idx="43">
                  <c:v>0.41385801899999985</c:v>
                </c:pt>
                <c:pt idx="44">
                  <c:v>0.3619721660000001</c:v>
                </c:pt>
                <c:pt idx="45">
                  <c:v>0.30961394199999975</c:v>
                </c:pt>
                <c:pt idx="46">
                  <c:v>0.26973864699999989</c:v>
                </c:pt>
                <c:pt idx="47">
                  <c:v>0.25846777299999985</c:v>
                </c:pt>
                <c:pt idx="48">
                  <c:v>0.26501496099999994</c:v>
                </c:pt>
                <c:pt idx="49">
                  <c:v>0.25392733199999995</c:v>
                </c:pt>
                <c:pt idx="50">
                  <c:v>0.303506147</c:v>
                </c:pt>
                <c:pt idx="51">
                  <c:v>0.48319770600000012</c:v>
                </c:pt>
                <c:pt idx="52">
                  <c:v>0.47659617199999998</c:v>
                </c:pt>
                <c:pt idx="53">
                  <c:v>0.442359897</c:v>
                </c:pt>
                <c:pt idx="54">
                  <c:v>0.4786310120000003</c:v>
                </c:pt>
                <c:pt idx="55">
                  <c:v>0.41385801899999985</c:v>
                </c:pt>
                <c:pt idx="56">
                  <c:v>0.3619721660000001</c:v>
                </c:pt>
                <c:pt idx="57">
                  <c:v>0.30961394199999975</c:v>
                </c:pt>
                <c:pt idx="58">
                  <c:v>0.26973864699999989</c:v>
                </c:pt>
                <c:pt idx="59">
                  <c:v>0.25846777299999985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C5-446B-99A5-2A7E755D6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1439408"/>
        <c:axId val="799846592"/>
      </c:areaChart>
      <c:lineChart>
        <c:grouping val="standard"/>
        <c:varyColors val="0"/>
        <c:ser>
          <c:idx val="0"/>
          <c:order val="0"/>
          <c:tx>
            <c:strRef>
              <c:f>'tab12'!$E$4</c:f>
              <c:strCache>
                <c:ptCount val="1"/>
                <c:pt idx="0">
                  <c:v>QAV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'tab12'!$E$30:$E$89</c:f>
              <c:numCache>
                <c:formatCode>_(* #,##0.00_);_(* \(#,##0.00\);_(* "-"??_);_(@_)</c:formatCode>
                <c:ptCount val="60"/>
                <c:pt idx="0">
                  <c:v>0.67022199099999979</c:v>
                </c:pt>
                <c:pt idx="1">
                  <c:v>0.56342657099999971</c:v>
                </c:pt>
                <c:pt idx="2">
                  <c:v>0.59954746599999997</c:v>
                </c:pt>
                <c:pt idx="3">
                  <c:v>0.55382036800000012</c:v>
                </c:pt>
                <c:pt idx="4">
                  <c:v>0.54978801100000008</c:v>
                </c:pt>
                <c:pt idx="5">
                  <c:v>0.52732343100000001</c:v>
                </c:pt>
                <c:pt idx="6">
                  <c:v>0.60874378299999987</c:v>
                </c:pt>
                <c:pt idx="7">
                  <c:v>0.5755994080000002</c:v>
                </c:pt>
                <c:pt idx="8">
                  <c:v>0.56126924400000011</c:v>
                </c:pt>
                <c:pt idx="9">
                  <c:v>0.579026017</c:v>
                </c:pt>
                <c:pt idx="10">
                  <c:v>0.57131509700000005</c:v>
                </c:pt>
                <c:pt idx="11">
                  <c:v>0.62036500899999991</c:v>
                </c:pt>
                <c:pt idx="12">
                  <c:v>0.64699971899999997</c:v>
                </c:pt>
                <c:pt idx="13">
                  <c:v>0.56226348800000014</c:v>
                </c:pt>
                <c:pt idx="14">
                  <c:v>0.42602402099999997</c:v>
                </c:pt>
                <c:pt idx="15">
                  <c:v>8.456393600000002E-2</c:v>
                </c:pt>
                <c:pt idx="16">
                  <c:v>0.10291880499999997</c:v>
                </c:pt>
                <c:pt idx="17">
                  <c:v>0.12800405999999998</c:v>
                </c:pt>
                <c:pt idx="18">
                  <c:v>0.16466575499999997</c:v>
                </c:pt>
                <c:pt idx="19">
                  <c:v>0.19570895000000005</c:v>
                </c:pt>
                <c:pt idx="20">
                  <c:v>0.23050348399999998</c:v>
                </c:pt>
                <c:pt idx="21">
                  <c:v>0.29518244100000002</c:v>
                </c:pt>
                <c:pt idx="22">
                  <c:v>0.32174689899999998</c:v>
                </c:pt>
                <c:pt idx="23">
                  <c:v>0.38749051899999998</c:v>
                </c:pt>
                <c:pt idx="24">
                  <c:v>0.40526504600000002</c:v>
                </c:pt>
                <c:pt idx="25">
                  <c:v>0.30949923899999998</c:v>
                </c:pt>
                <c:pt idx="26">
                  <c:v>0.29604131900000002</c:v>
                </c:pt>
                <c:pt idx="27">
                  <c:v>0.23977741299999999</c:v>
                </c:pt>
                <c:pt idx="28">
                  <c:v>0.29020837899999996</c:v>
                </c:pt>
                <c:pt idx="29">
                  <c:v>0.31143750999999997</c:v>
                </c:pt>
                <c:pt idx="30">
                  <c:v>0.38434343699999995</c:v>
                </c:pt>
                <c:pt idx="31">
                  <c:v>0.37854478400000002</c:v>
                </c:pt>
                <c:pt idx="32">
                  <c:v>0.38889537799999985</c:v>
                </c:pt>
                <c:pt idx="33">
                  <c:v>0.42120956600000004</c:v>
                </c:pt>
                <c:pt idx="34">
                  <c:v>0.44961337000000001</c:v>
                </c:pt>
                <c:pt idx="35">
                  <c:v>0.51024292999999998</c:v>
                </c:pt>
                <c:pt idx="36">
                  <c:v>0.51076302500000015</c:v>
                </c:pt>
                <c:pt idx="37">
                  <c:v>0.42240189100000014</c:v>
                </c:pt>
                <c:pt idx="38">
                  <c:v>0.48427830899999996</c:v>
                </c:pt>
                <c:pt idx="39">
                  <c:v>0.46042140999999998</c:v>
                </c:pt>
                <c:pt idx="40">
                  <c:v>0.48690043300000002</c:v>
                </c:pt>
                <c:pt idx="41">
                  <c:v>0.46482198000000002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C5-446B-99A5-2A7E755D6F6F}"/>
            </c:ext>
          </c:extLst>
        </c:ser>
        <c:ser>
          <c:idx val="1"/>
          <c:order val="1"/>
          <c:tx>
            <c:strRef>
              <c:f>'tab12'!$F$4</c:f>
              <c:strCache>
                <c:ptCount val="1"/>
                <c:pt idx="0">
                  <c:v>QAV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0.46482198000000002</c:v>
                </c:pt>
                <c:pt idx="42">
                  <c:v>0.56004428035999987</c:v>
                </c:pt>
                <c:pt idx="43">
                  <c:v>0.52955145536000015</c:v>
                </c:pt>
                <c:pt idx="44">
                  <c:v>0.49391693472000009</c:v>
                </c:pt>
                <c:pt idx="45">
                  <c:v>0.50954289496000005</c:v>
                </c:pt>
                <c:pt idx="46">
                  <c:v>0.49133098342000009</c:v>
                </c:pt>
                <c:pt idx="47">
                  <c:v>0.58314310845999995</c:v>
                </c:pt>
                <c:pt idx="48">
                  <c:v>0.61660423171999978</c:v>
                </c:pt>
                <c:pt idx="49">
                  <c:v>0.52962097673999975</c:v>
                </c:pt>
                <c:pt idx="50">
                  <c:v>0.56357461803999997</c:v>
                </c:pt>
                <c:pt idx="51">
                  <c:v>0.53166755328000015</c:v>
                </c:pt>
                <c:pt idx="52">
                  <c:v>0.54978801100000008</c:v>
                </c:pt>
                <c:pt idx="53">
                  <c:v>0.52732343100000001</c:v>
                </c:pt>
                <c:pt idx="54">
                  <c:v>0.58439403167999981</c:v>
                </c:pt>
                <c:pt idx="55">
                  <c:v>0.5640874198400001</c:v>
                </c:pt>
                <c:pt idx="56">
                  <c:v>0.53881847423999996</c:v>
                </c:pt>
                <c:pt idx="57">
                  <c:v>0.55586497631999998</c:v>
                </c:pt>
                <c:pt idx="58">
                  <c:v>0.54846249311999995</c:v>
                </c:pt>
                <c:pt idx="59">
                  <c:v>0.60795770881999989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C5-446B-99A5-2A7E755D6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439408"/>
        <c:axId val="799846592"/>
      </c:lineChart>
      <c:dateAx>
        <c:axId val="80143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799846592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79984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143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0.40520702999999997</c:v>
                </c:pt>
                <c:pt idx="1">
                  <c:v>0.30949923900000009</c:v>
                </c:pt>
                <c:pt idx="2">
                  <c:v>0.29604131899999997</c:v>
                </c:pt>
                <c:pt idx="3">
                  <c:v>8.4563936000000006E-2</c:v>
                </c:pt>
                <c:pt idx="4">
                  <c:v>0.10291880499999999</c:v>
                </c:pt>
                <c:pt idx="5">
                  <c:v>0.12800405999999995</c:v>
                </c:pt>
                <c:pt idx="6">
                  <c:v>0.16466575499999997</c:v>
                </c:pt>
                <c:pt idx="7">
                  <c:v>0.19570894999999999</c:v>
                </c:pt>
                <c:pt idx="8">
                  <c:v>0.23050348399999993</c:v>
                </c:pt>
                <c:pt idx="9">
                  <c:v>0.29518244100000007</c:v>
                </c:pt>
                <c:pt idx="10">
                  <c:v>0.32174689900000003</c:v>
                </c:pt>
                <c:pt idx="11">
                  <c:v>0.38749051900000003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6"/>
          <c:tx>
            <c:strRef>
              <c:f>'tab12'!$I$4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0.26501496099999994</c:v>
                </c:pt>
                <c:pt idx="1">
                  <c:v>0.25392733199999995</c:v>
                </c:pt>
                <c:pt idx="2">
                  <c:v>0.303506147</c:v>
                </c:pt>
                <c:pt idx="3">
                  <c:v>0.48319770600000012</c:v>
                </c:pt>
                <c:pt idx="4">
                  <c:v>0.47659617199999998</c:v>
                </c:pt>
                <c:pt idx="5">
                  <c:v>0.442359897</c:v>
                </c:pt>
                <c:pt idx="6">
                  <c:v>0.4786310120000003</c:v>
                </c:pt>
                <c:pt idx="7">
                  <c:v>0.41385801899999985</c:v>
                </c:pt>
                <c:pt idx="8">
                  <c:v>0.3619721660000001</c:v>
                </c:pt>
                <c:pt idx="9">
                  <c:v>0.30961394199999975</c:v>
                </c:pt>
                <c:pt idx="10">
                  <c:v>0.26973864699999989</c:v>
                </c:pt>
                <c:pt idx="11">
                  <c:v>0.25846777299999985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752016"/>
        <c:axId val="1316253744"/>
      </c:areaChart>
      <c:lineChart>
        <c:grouping val="standard"/>
        <c:varyColors val="0"/>
        <c:ser>
          <c:idx val="5"/>
          <c:order val="0"/>
          <c:tx>
            <c:strRef>
              <c:f>'tab12'!$C$42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'tab12'!$E$42:$E$53</c:f>
              <c:numCache>
                <c:formatCode>_(* #,##0.00_);_(* \(#,##0.00\);_(* "-"??_);_(@_)</c:formatCode>
                <c:ptCount val="12"/>
                <c:pt idx="0">
                  <c:v>0.64699971899999997</c:v>
                </c:pt>
                <c:pt idx="1">
                  <c:v>0.56226348800000014</c:v>
                </c:pt>
                <c:pt idx="2">
                  <c:v>0.42602402099999997</c:v>
                </c:pt>
                <c:pt idx="3">
                  <c:v>8.456393600000002E-2</c:v>
                </c:pt>
                <c:pt idx="4">
                  <c:v>0.10291880499999997</c:v>
                </c:pt>
                <c:pt idx="5">
                  <c:v>0.12800405999999998</c:v>
                </c:pt>
                <c:pt idx="6">
                  <c:v>0.16466575499999997</c:v>
                </c:pt>
                <c:pt idx="7">
                  <c:v>0.19570895000000005</c:v>
                </c:pt>
                <c:pt idx="8">
                  <c:v>0.23050348399999998</c:v>
                </c:pt>
                <c:pt idx="9">
                  <c:v>0.29518244100000002</c:v>
                </c:pt>
                <c:pt idx="10">
                  <c:v>0.32174689899999998</c:v>
                </c:pt>
                <c:pt idx="11">
                  <c:v>0.38749051899999998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DE-4A4E-92A1-CF90E1DF8F6C}"/>
            </c:ext>
          </c:extLst>
        </c:ser>
        <c:ser>
          <c:idx val="0"/>
          <c:order val="1"/>
          <c:tx>
            <c:strRef>
              <c:f>'tab12'!$C$54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0.40526504600000002</c:v>
                </c:pt>
                <c:pt idx="1">
                  <c:v>0.30949923899999998</c:v>
                </c:pt>
                <c:pt idx="2">
                  <c:v>0.29604131900000002</c:v>
                </c:pt>
                <c:pt idx="3">
                  <c:v>0.23977741299999999</c:v>
                </c:pt>
                <c:pt idx="4">
                  <c:v>0.29020837899999996</c:v>
                </c:pt>
                <c:pt idx="5">
                  <c:v>0.31143750999999997</c:v>
                </c:pt>
                <c:pt idx="6">
                  <c:v>0.38434343699999995</c:v>
                </c:pt>
                <c:pt idx="7">
                  <c:v>0.37854478400000002</c:v>
                </c:pt>
                <c:pt idx="8">
                  <c:v>0.38889537799999985</c:v>
                </c:pt>
                <c:pt idx="9">
                  <c:v>0.42120956600000004</c:v>
                </c:pt>
                <c:pt idx="10">
                  <c:v>0.44961337000000001</c:v>
                </c:pt>
                <c:pt idx="11">
                  <c:v>0.51024292999999998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2"/>
          <c:tx>
            <c:strRef>
              <c:f>'tab12'!$C$66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0.51076302500000015</c:v>
                </c:pt>
                <c:pt idx="1">
                  <c:v>0.42240189100000014</c:v>
                </c:pt>
                <c:pt idx="2">
                  <c:v>0.48427830899999996</c:v>
                </c:pt>
                <c:pt idx="3">
                  <c:v>0.46042140999999998</c:v>
                </c:pt>
                <c:pt idx="4">
                  <c:v>0.48690043300000002</c:v>
                </c:pt>
                <c:pt idx="5">
                  <c:v>0.46482198000000002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3"/>
          <c:tx>
            <c:strRef>
              <c:f>'tab12'!$C$66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0.46482198000000002</c:v>
                </c:pt>
                <c:pt idx="6">
                  <c:v>0.56004428035999987</c:v>
                </c:pt>
                <c:pt idx="7">
                  <c:v>0.52955145536000015</c:v>
                </c:pt>
                <c:pt idx="8">
                  <c:v>0.49391693472000009</c:v>
                </c:pt>
                <c:pt idx="9">
                  <c:v>0.50954289496000005</c:v>
                </c:pt>
                <c:pt idx="10">
                  <c:v>0.49133098342000009</c:v>
                </c:pt>
                <c:pt idx="11">
                  <c:v>0.58314310845999995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4"/>
          <c:tx>
            <c:strRef>
              <c:f>'tab12'!$C$78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0.61660423171999978</c:v>
                </c:pt>
                <c:pt idx="1">
                  <c:v>0.52962097673999975</c:v>
                </c:pt>
                <c:pt idx="2">
                  <c:v>0.56357461803999997</c:v>
                </c:pt>
                <c:pt idx="3">
                  <c:v>0.53166755328000015</c:v>
                </c:pt>
                <c:pt idx="4">
                  <c:v>0.54978801100000008</c:v>
                </c:pt>
                <c:pt idx="5">
                  <c:v>0.52732343100000001</c:v>
                </c:pt>
                <c:pt idx="6">
                  <c:v>0.58439403167999981</c:v>
                </c:pt>
                <c:pt idx="7">
                  <c:v>0.5640874198400001</c:v>
                </c:pt>
                <c:pt idx="8">
                  <c:v>0.53881847423999996</c:v>
                </c:pt>
                <c:pt idx="9">
                  <c:v>0.55586497631999998</c:v>
                </c:pt>
                <c:pt idx="10">
                  <c:v>0.54846249311999995</c:v>
                </c:pt>
                <c:pt idx="11">
                  <c:v>0.60795770881999989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52016"/>
        <c:axId val="1316253744"/>
      </c:lineChart>
      <c:dateAx>
        <c:axId val="5957520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374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5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5957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'tab13'!$G$4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'tab13'!$G$30:$G$89</c:f>
              <c:numCache>
                <c:formatCode>_(* #,##0.00_);_(* \(#,##0.00\);_(* "-"??_);_(@_)</c:formatCode>
                <c:ptCount val="60"/>
                <c:pt idx="0">
                  <c:v>0.55841730100449605</c:v>
                </c:pt>
                <c:pt idx="1">
                  <c:v>0.53428680895442382</c:v>
                </c:pt>
                <c:pt idx="2">
                  <c:v>0.58084417704659996</c:v>
                </c:pt>
                <c:pt idx="3">
                  <c:v>0.56990581700918397</c:v>
                </c:pt>
                <c:pt idx="4">
                  <c:v>0.57038637297122396</c:v>
                </c:pt>
                <c:pt idx="5">
                  <c:v>0.59131702501920014</c:v>
                </c:pt>
                <c:pt idx="6">
                  <c:v>0.62991083699383199</c:v>
                </c:pt>
                <c:pt idx="7">
                  <c:v>0.65294612101838423</c:v>
                </c:pt>
                <c:pt idx="8">
                  <c:v>0.60218137601376009</c:v>
                </c:pt>
                <c:pt idx="9">
                  <c:v>0.60747682301820005</c:v>
                </c:pt>
                <c:pt idx="10">
                  <c:v>0.58737934797067204</c:v>
                </c:pt>
                <c:pt idx="11">
                  <c:v>0.58816702302986412</c:v>
                </c:pt>
                <c:pt idx="12">
                  <c:v>0.55841730100449605</c:v>
                </c:pt>
                <c:pt idx="13">
                  <c:v>0.53428680895442382</c:v>
                </c:pt>
                <c:pt idx="14">
                  <c:v>0.58084417704659996</c:v>
                </c:pt>
                <c:pt idx="15">
                  <c:v>0.56990581700918397</c:v>
                </c:pt>
                <c:pt idx="16">
                  <c:v>0.57038637297122396</c:v>
                </c:pt>
                <c:pt idx="17">
                  <c:v>0.59131702501920014</c:v>
                </c:pt>
                <c:pt idx="18">
                  <c:v>0.62991083699383199</c:v>
                </c:pt>
                <c:pt idx="19">
                  <c:v>0.65294612101838423</c:v>
                </c:pt>
                <c:pt idx="20">
                  <c:v>0.60218137601376009</c:v>
                </c:pt>
                <c:pt idx="21">
                  <c:v>0.60747682301820005</c:v>
                </c:pt>
                <c:pt idx="22">
                  <c:v>0.58737934797067204</c:v>
                </c:pt>
                <c:pt idx="23">
                  <c:v>0.58816702302986412</c:v>
                </c:pt>
                <c:pt idx="24">
                  <c:v>0.55841730100449605</c:v>
                </c:pt>
                <c:pt idx="25">
                  <c:v>0.53428680895442382</c:v>
                </c:pt>
                <c:pt idx="26">
                  <c:v>0.58084417704659996</c:v>
                </c:pt>
                <c:pt idx="27">
                  <c:v>0.56990581700918397</c:v>
                </c:pt>
                <c:pt idx="28">
                  <c:v>0.57038637297122396</c:v>
                </c:pt>
                <c:pt idx="29">
                  <c:v>0.59131702501920014</c:v>
                </c:pt>
                <c:pt idx="30">
                  <c:v>0.62991083699383199</c:v>
                </c:pt>
                <c:pt idx="31">
                  <c:v>0.65294612101838423</c:v>
                </c:pt>
                <c:pt idx="32">
                  <c:v>0.60218137601376009</c:v>
                </c:pt>
                <c:pt idx="33">
                  <c:v>0.60747682301820005</c:v>
                </c:pt>
                <c:pt idx="34">
                  <c:v>0.58737934797067204</c:v>
                </c:pt>
                <c:pt idx="35">
                  <c:v>0.58816702302986412</c:v>
                </c:pt>
                <c:pt idx="36">
                  <c:v>0.55841730100449605</c:v>
                </c:pt>
                <c:pt idx="37">
                  <c:v>0.53428680895442382</c:v>
                </c:pt>
                <c:pt idx="38">
                  <c:v>0.58084417704659996</c:v>
                </c:pt>
                <c:pt idx="39">
                  <c:v>0.56990581700918397</c:v>
                </c:pt>
                <c:pt idx="40">
                  <c:v>0.57038637297122396</c:v>
                </c:pt>
                <c:pt idx="41">
                  <c:v>0.59131702501920014</c:v>
                </c:pt>
                <c:pt idx="42">
                  <c:v>0.62991083699383199</c:v>
                </c:pt>
                <c:pt idx="43">
                  <c:v>0.65294612101838423</c:v>
                </c:pt>
                <c:pt idx="44">
                  <c:v>0.60218137601376009</c:v>
                </c:pt>
                <c:pt idx="45">
                  <c:v>0.60747682301820005</c:v>
                </c:pt>
                <c:pt idx="46">
                  <c:v>0.58737934797067204</c:v>
                </c:pt>
                <c:pt idx="47">
                  <c:v>0.58816702302986412</c:v>
                </c:pt>
                <c:pt idx="48">
                  <c:v>0.55841730100449605</c:v>
                </c:pt>
                <c:pt idx="49">
                  <c:v>0.53428680895442382</c:v>
                </c:pt>
                <c:pt idx="50">
                  <c:v>0.58084417704659996</c:v>
                </c:pt>
                <c:pt idx="51">
                  <c:v>0.56990581700918397</c:v>
                </c:pt>
                <c:pt idx="52">
                  <c:v>0.57038637297122396</c:v>
                </c:pt>
                <c:pt idx="53">
                  <c:v>0.59131702501920014</c:v>
                </c:pt>
                <c:pt idx="54">
                  <c:v>0.62991083699383199</c:v>
                </c:pt>
                <c:pt idx="55">
                  <c:v>0.65294612101838423</c:v>
                </c:pt>
                <c:pt idx="56">
                  <c:v>0.60218137601376009</c:v>
                </c:pt>
                <c:pt idx="57">
                  <c:v>0.60747682301820005</c:v>
                </c:pt>
                <c:pt idx="58">
                  <c:v>0.58737934797067204</c:v>
                </c:pt>
                <c:pt idx="59">
                  <c:v>0.58816702302986412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A-4EAC-91E4-668FED2A064B}"/>
            </c:ext>
          </c:extLst>
        </c:ser>
        <c:ser>
          <c:idx val="3"/>
          <c:order val="3"/>
          <c:tx>
            <c:strRef>
              <c:f>'tab13'!$I$4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'tab13'!$I$30:$I$89</c:f>
              <c:numCache>
                <c:formatCode>_(* #,##0.00_);_(* \(#,##0.00\);_(* "-"??_);_(@_)</c:formatCode>
                <c:ptCount val="60"/>
                <c:pt idx="0">
                  <c:v>2.4107930010552003E-2</c:v>
                </c:pt>
                <c:pt idx="1">
                  <c:v>2.5600197039600148E-2</c:v>
                </c:pt>
                <c:pt idx="2">
                  <c:v>7.1753372929224124E-2</c:v>
                </c:pt>
                <c:pt idx="3">
                  <c:v>5.3459083006032082E-2</c:v>
                </c:pt>
                <c:pt idx="4">
                  <c:v>7.8254804035680081E-2</c:v>
                </c:pt>
                <c:pt idx="5">
                  <c:v>0.10841539598644789</c:v>
                </c:pt>
                <c:pt idx="6">
                  <c:v>5.6849987037504102E-2</c:v>
                </c:pt>
                <c:pt idx="7">
                  <c:v>2.6020436964623639E-2</c:v>
                </c:pt>
                <c:pt idx="8">
                  <c:v>2.6529370971215882E-2</c:v>
                </c:pt>
                <c:pt idx="9">
                  <c:v>2.9818690019855931E-2</c:v>
                </c:pt>
                <c:pt idx="10">
                  <c:v>1.8416896056863918E-2</c:v>
                </c:pt>
                <c:pt idx="11">
                  <c:v>5.5949149966824097E-2</c:v>
                </c:pt>
                <c:pt idx="12">
                  <c:v>2.4107930010552003E-2</c:v>
                </c:pt>
                <c:pt idx="13">
                  <c:v>2.5600197039600148E-2</c:v>
                </c:pt>
                <c:pt idx="14">
                  <c:v>7.1753372929224124E-2</c:v>
                </c:pt>
                <c:pt idx="15">
                  <c:v>5.3459083006032082E-2</c:v>
                </c:pt>
                <c:pt idx="16">
                  <c:v>7.8254804035680081E-2</c:v>
                </c:pt>
                <c:pt idx="17">
                  <c:v>0.10841539598644789</c:v>
                </c:pt>
                <c:pt idx="18">
                  <c:v>5.6849987037504102E-2</c:v>
                </c:pt>
                <c:pt idx="19">
                  <c:v>2.6020436964623639E-2</c:v>
                </c:pt>
                <c:pt idx="20">
                  <c:v>2.6529370971215882E-2</c:v>
                </c:pt>
                <c:pt idx="21">
                  <c:v>2.9818690019855931E-2</c:v>
                </c:pt>
                <c:pt idx="22">
                  <c:v>1.8416896056863918E-2</c:v>
                </c:pt>
                <c:pt idx="23">
                  <c:v>5.5949149966824097E-2</c:v>
                </c:pt>
                <c:pt idx="24">
                  <c:v>2.4107930010552003E-2</c:v>
                </c:pt>
                <c:pt idx="25">
                  <c:v>2.5600197039600148E-2</c:v>
                </c:pt>
                <c:pt idx="26">
                  <c:v>7.1753372929224124E-2</c:v>
                </c:pt>
                <c:pt idx="27">
                  <c:v>5.3459083006032082E-2</c:v>
                </c:pt>
                <c:pt idx="28">
                  <c:v>7.8254804035680081E-2</c:v>
                </c:pt>
                <c:pt idx="29">
                  <c:v>0.10841539598644789</c:v>
                </c:pt>
                <c:pt idx="30">
                  <c:v>5.6849987037504102E-2</c:v>
                </c:pt>
                <c:pt idx="31">
                  <c:v>2.6020436964623639E-2</c:v>
                </c:pt>
                <c:pt idx="32">
                  <c:v>2.6529370971215882E-2</c:v>
                </c:pt>
                <c:pt idx="33">
                  <c:v>2.9818690019855931E-2</c:v>
                </c:pt>
                <c:pt idx="34">
                  <c:v>1.8416896056863918E-2</c:v>
                </c:pt>
                <c:pt idx="35">
                  <c:v>5.5949149966824097E-2</c:v>
                </c:pt>
                <c:pt idx="36">
                  <c:v>2.4107930010552003E-2</c:v>
                </c:pt>
                <c:pt idx="37">
                  <c:v>2.5600197039600148E-2</c:v>
                </c:pt>
                <c:pt idx="38">
                  <c:v>7.1753372929224124E-2</c:v>
                </c:pt>
                <c:pt idx="39">
                  <c:v>5.3459083006032082E-2</c:v>
                </c:pt>
                <c:pt idx="40">
                  <c:v>7.8254804035680081E-2</c:v>
                </c:pt>
                <c:pt idx="41">
                  <c:v>0.10841539598644789</c:v>
                </c:pt>
                <c:pt idx="42">
                  <c:v>5.6849987037504102E-2</c:v>
                </c:pt>
                <c:pt idx="43">
                  <c:v>2.6020436964623639E-2</c:v>
                </c:pt>
                <c:pt idx="44">
                  <c:v>2.6529370971215882E-2</c:v>
                </c:pt>
                <c:pt idx="45">
                  <c:v>2.9818690019855931E-2</c:v>
                </c:pt>
                <c:pt idx="46">
                  <c:v>1.8416896056863918E-2</c:v>
                </c:pt>
                <c:pt idx="47">
                  <c:v>5.5949149966824097E-2</c:v>
                </c:pt>
                <c:pt idx="48">
                  <c:v>2.4107930010552003E-2</c:v>
                </c:pt>
                <c:pt idx="49">
                  <c:v>2.5600197039600148E-2</c:v>
                </c:pt>
                <c:pt idx="50">
                  <c:v>7.1753372929224124E-2</c:v>
                </c:pt>
                <c:pt idx="51">
                  <c:v>5.3459083006032082E-2</c:v>
                </c:pt>
                <c:pt idx="52">
                  <c:v>7.8254804035680081E-2</c:v>
                </c:pt>
                <c:pt idx="53">
                  <c:v>0.10841539598644789</c:v>
                </c:pt>
                <c:pt idx="54">
                  <c:v>5.6849987037504102E-2</c:v>
                </c:pt>
                <c:pt idx="55">
                  <c:v>2.6020436964623639E-2</c:v>
                </c:pt>
                <c:pt idx="56">
                  <c:v>2.6529370971215882E-2</c:v>
                </c:pt>
                <c:pt idx="57">
                  <c:v>2.9818690019855931E-2</c:v>
                </c:pt>
                <c:pt idx="58">
                  <c:v>1.8416896056863918E-2</c:v>
                </c:pt>
                <c:pt idx="59">
                  <c:v>5.5949149966824097E-2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A-4EAC-91E4-668FED2A0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37424"/>
        <c:axId val="1316259184"/>
      </c:areaChart>
      <c:lineChart>
        <c:grouping val="standard"/>
        <c:varyColors val="0"/>
        <c:ser>
          <c:idx val="0"/>
          <c:order val="0"/>
          <c:tx>
            <c:strRef>
              <c:f>'tab13'!$E$4</c:f>
              <c:strCache>
                <c:ptCount val="1"/>
                <c:pt idx="0">
                  <c:v>GLP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'tab13'!$E$30:$E$89</c:f>
              <c:numCache>
                <c:formatCode>_(* #,##0.00_);_(* \(#,##0.00\);_(* "-"??_);_(@_)</c:formatCode>
                <c:ptCount val="60"/>
                <c:pt idx="0">
                  <c:v>0.5641749190159201</c:v>
                </c:pt>
                <c:pt idx="1">
                  <c:v>0.55065109003269597</c:v>
                </c:pt>
                <c:pt idx="2">
                  <c:v>0.58084417704660019</c:v>
                </c:pt>
                <c:pt idx="3">
                  <c:v>0.59988626398627209</c:v>
                </c:pt>
                <c:pt idx="4">
                  <c:v>0.62608039401112803</c:v>
                </c:pt>
                <c:pt idx="5">
                  <c:v>0.59131702501920014</c:v>
                </c:pt>
                <c:pt idx="6">
                  <c:v>0.67427545399106403</c:v>
                </c:pt>
                <c:pt idx="7">
                  <c:v>0.65294612101838423</c:v>
                </c:pt>
                <c:pt idx="8">
                  <c:v>0.60417346896052804</c:v>
                </c:pt>
                <c:pt idx="9">
                  <c:v>0.636937081974984</c:v>
                </c:pt>
                <c:pt idx="10">
                  <c:v>0.59044416699588009</c:v>
                </c:pt>
                <c:pt idx="11">
                  <c:v>0.61959263398948783</c:v>
                </c:pt>
                <c:pt idx="12">
                  <c:v>0.5701478510090161</c:v>
                </c:pt>
                <c:pt idx="13">
                  <c:v>0.55988700599402408</c:v>
                </c:pt>
                <c:pt idx="14">
                  <c:v>0.65005085103650406</c:v>
                </c:pt>
                <c:pt idx="15">
                  <c:v>0.62336490001521594</c:v>
                </c:pt>
                <c:pt idx="16">
                  <c:v>0.60676230101160011</c:v>
                </c:pt>
                <c:pt idx="17">
                  <c:v>0.64446559503004808</c:v>
                </c:pt>
                <c:pt idx="18">
                  <c:v>0.68676082403133609</c:v>
                </c:pt>
                <c:pt idx="19">
                  <c:v>0.66063444300336016</c:v>
                </c:pt>
                <c:pt idx="20">
                  <c:v>0.62871074698497609</c:v>
                </c:pt>
                <c:pt idx="21">
                  <c:v>0.63729551303805598</c:v>
                </c:pt>
                <c:pt idx="22">
                  <c:v>0.59875655396030414</c:v>
                </c:pt>
                <c:pt idx="23">
                  <c:v>0.644116172996688</c:v>
                </c:pt>
                <c:pt idx="24">
                  <c:v>0.58252523101504816</c:v>
                </c:pt>
                <c:pt idx="25">
                  <c:v>0.55554825702340793</c:v>
                </c:pt>
                <c:pt idx="26">
                  <c:v>0.64242046002350417</c:v>
                </c:pt>
                <c:pt idx="27">
                  <c:v>0.60738727801704007</c:v>
                </c:pt>
                <c:pt idx="28">
                  <c:v>0.61966276697556011</c:v>
                </c:pt>
                <c:pt idx="29">
                  <c:v>0.65868618501028808</c:v>
                </c:pt>
                <c:pt idx="30">
                  <c:v>0.68437480902528003</c:v>
                </c:pt>
                <c:pt idx="31">
                  <c:v>0.65521127998579187</c:v>
                </c:pt>
                <c:pt idx="32">
                  <c:v>0.60962239399032003</c:v>
                </c:pt>
                <c:pt idx="33">
                  <c:v>0.60979739698629598</c:v>
                </c:pt>
                <c:pt idx="34">
                  <c:v>0.58737934797067204</c:v>
                </c:pt>
                <c:pt idx="35">
                  <c:v>0.61660747099032009</c:v>
                </c:pt>
                <c:pt idx="36">
                  <c:v>0.55589934798902396</c:v>
                </c:pt>
                <c:pt idx="37">
                  <c:v>0.55787861097532809</c:v>
                </c:pt>
                <c:pt idx="38">
                  <c:v>0.62671860101584809</c:v>
                </c:pt>
                <c:pt idx="39">
                  <c:v>0.5684108789906881</c:v>
                </c:pt>
                <c:pt idx="40">
                  <c:v>0.63830978301477592</c:v>
                </c:pt>
                <c:pt idx="41">
                  <c:v>0.6409175639766721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A-4EAC-91E4-668FED2A064B}"/>
            </c:ext>
          </c:extLst>
        </c:ser>
        <c:ser>
          <c:idx val="1"/>
          <c:order val="1"/>
          <c:tx>
            <c:strRef>
              <c:f>'tab13'!$F$4</c:f>
              <c:strCache>
                <c:ptCount val="1"/>
                <c:pt idx="0">
                  <c:v>GLP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0.6409175639766721</c:v>
                </c:pt>
                <c:pt idx="42">
                  <c:v>0.67184360878676774</c:v>
                </c:pt>
                <c:pt idx="43">
                  <c:v>0.66831946516823204</c:v>
                </c:pt>
                <c:pt idx="44">
                  <c:v>0.62881483414924122</c:v>
                </c:pt>
                <c:pt idx="45">
                  <c:v>0.63379472864159392</c:v>
                </c:pt>
                <c:pt idx="46">
                  <c:v>0.6084624647665704</c:v>
                </c:pt>
                <c:pt idx="47">
                  <c:v>0.63271389596686978</c:v>
                </c:pt>
                <c:pt idx="48">
                  <c:v>0.57684853847037032</c:v>
                </c:pt>
                <c:pt idx="49">
                  <c:v>0.55889450025617537</c:v>
                </c:pt>
                <c:pt idx="50">
                  <c:v>0.62421622951563804</c:v>
                </c:pt>
                <c:pt idx="51">
                  <c:v>0.60353793721805304</c:v>
                </c:pt>
                <c:pt idx="52">
                  <c:v>0.63421970848665987</c:v>
                </c:pt>
                <c:pt idx="53">
                  <c:v>0.6461117443379667</c:v>
                </c:pt>
                <c:pt idx="54">
                  <c:v>0.67073448684309223</c:v>
                </c:pt>
                <c:pt idx="55">
                  <c:v>0.66720907668214691</c:v>
                </c:pt>
                <c:pt idx="56">
                  <c:v>0.62781222464560538</c:v>
                </c:pt>
                <c:pt idx="57">
                  <c:v>0.63292923988794103</c:v>
                </c:pt>
                <c:pt idx="58">
                  <c:v>0.6076610939562519</c:v>
                </c:pt>
                <c:pt idx="59">
                  <c:v>0.63182857668634318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6A-4EAC-91E4-668FED2A0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37424"/>
        <c:axId val="1316259184"/>
      </c:lineChart>
      <c:dateAx>
        <c:axId val="131623742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184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1316259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3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'tab13'!$G$4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0.55841730100449605</c:v>
                </c:pt>
                <c:pt idx="1">
                  <c:v>0.53428680895442382</c:v>
                </c:pt>
                <c:pt idx="2">
                  <c:v>0.58084417704659996</c:v>
                </c:pt>
                <c:pt idx="3">
                  <c:v>0.56990581700918397</c:v>
                </c:pt>
                <c:pt idx="4">
                  <c:v>0.57038637297122396</c:v>
                </c:pt>
                <c:pt idx="5">
                  <c:v>0.59131702501920014</c:v>
                </c:pt>
                <c:pt idx="6">
                  <c:v>0.62991083699383199</c:v>
                </c:pt>
                <c:pt idx="7">
                  <c:v>0.65294612101838423</c:v>
                </c:pt>
                <c:pt idx="8">
                  <c:v>0.60218137601376009</c:v>
                </c:pt>
                <c:pt idx="9">
                  <c:v>0.60747682301820005</c:v>
                </c:pt>
                <c:pt idx="10">
                  <c:v>0.58737934797067204</c:v>
                </c:pt>
                <c:pt idx="11">
                  <c:v>0.58816702302986412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6"/>
          <c:tx>
            <c:strRef>
              <c:f>'tab13'!$I$4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2.4107930010552003E-2</c:v>
                </c:pt>
                <c:pt idx="1">
                  <c:v>2.5600197039600148E-2</c:v>
                </c:pt>
                <c:pt idx="2">
                  <c:v>7.1753372929224124E-2</c:v>
                </c:pt>
                <c:pt idx="3">
                  <c:v>5.3459083006032082E-2</c:v>
                </c:pt>
                <c:pt idx="4">
                  <c:v>7.8254804035680081E-2</c:v>
                </c:pt>
                <c:pt idx="5">
                  <c:v>0.10841539598644789</c:v>
                </c:pt>
                <c:pt idx="6">
                  <c:v>5.6849987037504102E-2</c:v>
                </c:pt>
                <c:pt idx="7">
                  <c:v>2.6020436964623639E-2</c:v>
                </c:pt>
                <c:pt idx="8">
                  <c:v>2.6529370971215882E-2</c:v>
                </c:pt>
                <c:pt idx="9">
                  <c:v>2.9818690019855931E-2</c:v>
                </c:pt>
                <c:pt idx="10">
                  <c:v>1.8416896056863918E-2</c:v>
                </c:pt>
                <c:pt idx="11">
                  <c:v>5.5949149966824097E-2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59728"/>
        <c:axId val="1316241776"/>
      </c:areaChart>
      <c:lineChart>
        <c:grouping val="standard"/>
        <c:varyColors val="0"/>
        <c:ser>
          <c:idx val="5"/>
          <c:order val="0"/>
          <c:tx>
            <c:strRef>
              <c:f>'tab13'!$C$42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'tab13'!$E$42:$E$53</c:f>
              <c:numCache>
                <c:formatCode>_(* #,##0.00_);_(* \(#,##0.00\);_(* "-"??_);_(@_)</c:formatCode>
                <c:ptCount val="12"/>
                <c:pt idx="0">
                  <c:v>0.5701478510090161</c:v>
                </c:pt>
                <c:pt idx="1">
                  <c:v>0.55988700599402408</c:v>
                </c:pt>
                <c:pt idx="2">
                  <c:v>0.65005085103650406</c:v>
                </c:pt>
                <c:pt idx="3">
                  <c:v>0.62336490001521594</c:v>
                </c:pt>
                <c:pt idx="4">
                  <c:v>0.60676230101160011</c:v>
                </c:pt>
                <c:pt idx="5">
                  <c:v>0.64446559503004808</c:v>
                </c:pt>
                <c:pt idx="6">
                  <c:v>0.68676082403133609</c:v>
                </c:pt>
                <c:pt idx="7">
                  <c:v>0.66063444300336016</c:v>
                </c:pt>
                <c:pt idx="8">
                  <c:v>0.62871074698497609</c:v>
                </c:pt>
                <c:pt idx="9">
                  <c:v>0.63729551303805598</c:v>
                </c:pt>
                <c:pt idx="10">
                  <c:v>0.59875655396030414</c:v>
                </c:pt>
                <c:pt idx="11">
                  <c:v>0.644116172996688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EC-4E7F-8D15-82DB1D03DC16}"/>
            </c:ext>
          </c:extLst>
        </c:ser>
        <c:ser>
          <c:idx val="0"/>
          <c:order val="1"/>
          <c:tx>
            <c:strRef>
              <c:f>'tab13'!$C$54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0.58252523101504816</c:v>
                </c:pt>
                <c:pt idx="1">
                  <c:v>0.55554825702340793</c:v>
                </c:pt>
                <c:pt idx="2">
                  <c:v>0.64242046002350417</c:v>
                </c:pt>
                <c:pt idx="3">
                  <c:v>0.60738727801704007</c:v>
                </c:pt>
                <c:pt idx="4">
                  <c:v>0.61966276697556011</c:v>
                </c:pt>
                <c:pt idx="5">
                  <c:v>0.65868618501028808</c:v>
                </c:pt>
                <c:pt idx="6">
                  <c:v>0.68437480902528003</c:v>
                </c:pt>
                <c:pt idx="7">
                  <c:v>0.65521127998579187</c:v>
                </c:pt>
                <c:pt idx="8">
                  <c:v>0.60962239399032003</c:v>
                </c:pt>
                <c:pt idx="9">
                  <c:v>0.60979739698629598</c:v>
                </c:pt>
                <c:pt idx="10">
                  <c:v>0.58737934797067204</c:v>
                </c:pt>
                <c:pt idx="11">
                  <c:v>0.61660747099032009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2"/>
          <c:tx>
            <c:strRef>
              <c:f>'tab13'!$C$66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0.55589934798902396</c:v>
                </c:pt>
                <c:pt idx="1">
                  <c:v>0.55787861097532809</c:v>
                </c:pt>
                <c:pt idx="2">
                  <c:v>0.62671860101584809</c:v>
                </c:pt>
                <c:pt idx="3">
                  <c:v>0.5684108789906881</c:v>
                </c:pt>
                <c:pt idx="4">
                  <c:v>0.63830978301477592</c:v>
                </c:pt>
                <c:pt idx="5">
                  <c:v>0.6409175639766721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3"/>
          <c:tx>
            <c:strRef>
              <c:f>'tab13'!$C$66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0.6409175639766721</c:v>
                </c:pt>
                <c:pt idx="6">
                  <c:v>0.67184360878676774</c:v>
                </c:pt>
                <c:pt idx="7">
                  <c:v>0.66831946516823204</c:v>
                </c:pt>
                <c:pt idx="8">
                  <c:v>0.62881483414924122</c:v>
                </c:pt>
                <c:pt idx="9">
                  <c:v>0.63379472864159392</c:v>
                </c:pt>
                <c:pt idx="10">
                  <c:v>0.6084624647665704</c:v>
                </c:pt>
                <c:pt idx="11">
                  <c:v>0.63271389596686978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4"/>
          <c:tx>
            <c:strRef>
              <c:f>'tab13'!$C$78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0.57684853847037032</c:v>
                </c:pt>
                <c:pt idx="1">
                  <c:v>0.55889450025617537</c:v>
                </c:pt>
                <c:pt idx="2">
                  <c:v>0.62421622951563804</c:v>
                </c:pt>
                <c:pt idx="3">
                  <c:v>0.60353793721805304</c:v>
                </c:pt>
                <c:pt idx="4">
                  <c:v>0.63421970848665987</c:v>
                </c:pt>
                <c:pt idx="5">
                  <c:v>0.6461117443379667</c:v>
                </c:pt>
                <c:pt idx="6">
                  <c:v>0.67073448684309223</c:v>
                </c:pt>
                <c:pt idx="7">
                  <c:v>0.66720907668214691</c:v>
                </c:pt>
                <c:pt idx="8">
                  <c:v>0.62781222464560538</c:v>
                </c:pt>
                <c:pt idx="9">
                  <c:v>0.63292923988794103</c:v>
                </c:pt>
                <c:pt idx="10">
                  <c:v>0.6076610939562519</c:v>
                </c:pt>
                <c:pt idx="11">
                  <c:v>0.63182857668634318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59728"/>
        <c:axId val="1316241776"/>
      </c:lineChart>
      <c:dateAx>
        <c:axId val="131625972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4177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417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'tab3'!$C$6:$C$53</c:f>
              <c:numCache>
                <c:formatCode>0%</c:formatCode>
                <c:ptCount val="48"/>
                <c:pt idx="0">
                  <c:v>7.6793313415739473E-3</c:v>
                </c:pt>
                <c:pt idx="1">
                  <c:v>2.9970176528961723E-2</c:v>
                </c:pt>
                <c:pt idx="2">
                  <c:v>3.2401922329247768E-2</c:v>
                </c:pt>
                <c:pt idx="3">
                  <c:v>-0.14092872147735158</c:v>
                </c:pt>
                <c:pt idx="4">
                  <c:v>-9.2560051516686892E-2</c:v>
                </c:pt>
                <c:pt idx="5">
                  <c:v>7.4419427135179461E-3</c:v>
                </c:pt>
                <c:pt idx="6">
                  <c:v>6.7429356600750001E-3</c:v>
                </c:pt>
                <c:pt idx="7">
                  <c:v>-2.4352426231808333E-2</c:v>
                </c:pt>
                <c:pt idx="8">
                  <c:v>6.8883308990310699E-2</c:v>
                </c:pt>
                <c:pt idx="9">
                  <c:v>2.0683949342298558E-2</c:v>
                </c:pt>
                <c:pt idx="10">
                  <c:v>1.738535185306489E-2</c:v>
                </c:pt>
                <c:pt idx="11">
                  <c:v>9.0312119023183035E-2</c:v>
                </c:pt>
                <c:pt idx="12">
                  <c:v>2.6302974994854456E-2</c:v>
                </c:pt>
                <c:pt idx="13">
                  <c:v>1.1138679127542073E-2</c:v>
                </c:pt>
                <c:pt idx="14">
                  <c:v>0.202300506415515</c:v>
                </c:pt>
                <c:pt idx="15">
                  <c:v>8.8813452314271624E-2</c:v>
                </c:pt>
                <c:pt idx="16">
                  <c:v>4.3108952057078653E-2</c:v>
                </c:pt>
                <c:pt idx="17">
                  <c:v>9.5389313282709942E-2</c:v>
                </c:pt>
                <c:pt idx="18">
                  <c:v>7.896900045055677E-2</c:v>
                </c:pt>
                <c:pt idx="19">
                  <c:v>7.9857362980933377E-2</c:v>
                </c:pt>
                <c:pt idx="20">
                  <c:v>0.10355521270585899</c:v>
                </c:pt>
                <c:pt idx="21">
                  <c:v>3.44204930615295E-2</c:v>
                </c:pt>
                <c:pt idx="22">
                  <c:v>5.7962970421317817E-2</c:v>
                </c:pt>
                <c:pt idx="23">
                  <c:v>0.14686911312408224</c:v>
                </c:pt>
                <c:pt idx="24">
                  <c:v>5.1972122861289716E-2</c:v>
                </c:pt>
                <c:pt idx="25">
                  <c:v>0.12078386857877477</c:v>
                </c:pt>
                <c:pt idx="26">
                  <c:v>0.19320801091895912</c:v>
                </c:pt>
                <c:pt idx="27">
                  <c:v>6.7050116169429241E-2</c:v>
                </c:pt>
                <c:pt idx="28">
                  <c:v>0.10868966353088294</c:v>
                </c:pt>
                <c:pt idx="29">
                  <c:v>9.8097443631052217E-2</c:v>
                </c:pt>
                <c:pt idx="30">
                  <c:v>7.3030329237520508E-2</c:v>
                </c:pt>
                <c:pt idx="31">
                  <c:v>8.2961674372617589E-2</c:v>
                </c:pt>
                <c:pt idx="32">
                  <c:v>0.13402475264167579</c:v>
                </c:pt>
                <c:pt idx="33">
                  <c:v>6.1521371269971814E-2</c:v>
                </c:pt>
                <c:pt idx="34">
                  <c:v>0.1142332499664922</c:v>
                </c:pt>
                <c:pt idx="35">
                  <c:v>0.18950703409169356</c:v>
                </c:pt>
                <c:pt idx="36">
                  <c:v>0.11473586642960898</c:v>
                </c:pt>
                <c:pt idx="37">
                  <c:v>0.13180597059046484</c:v>
                </c:pt>
                <c:pt idx="38">
                  <c:v>0.22568321720678775</c:v>
                </c:pt>
                <c:pt idx="39">
                  <c:v>0.1317207398706266</c:v>
                </c:pt>
                <c:pt idx="40">
                  <c:v>0.11986822775417472</c:v>
                </c:pt>
                <c:pt idx="41">
                  <c:v>0.17194561652207074</c:v>
                </c:pt>
                <c:pt idx="42">
                  <c:v>0.10841291053290947</c:v>
                </c:pt>
                <c:pt idx="43">
                  <c:v>0.11842543229385294</c:v>
                </c:pt>
                <c:pt idx="44">
                  <c:v>0.17153488482075008</c:v>
                </c:pt>
                <c:pt idx="45">
                  <c:v>9.7036218254072937E-2</c:v>
                </c:pt>
                <c:pt idx="46">
                  <c:v>0.15241403035867029</c:v>
                </c:pt>
                <c:pt idx="47">
                  <c:v>0.23093195614525541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6-49A4-807F-C5189ABED430}"/>
            </c:ext>
          </c:extLst>
        </c:ser>
        <c:ser>
          <c:idx val="1"/>
          <c:order val="1"/>
          <c:tx>
            <c:strRef>
              <c:f>'tab3'!$D$4</c:f>
              <c:strCache>
                <c:ptCount val="1"/>
                <c:pt idx="0">
                  <c:v>Gasolina C</c:v>
                </c:pt>
              </c:strCache>
            </c:strRef>
          </c:tx>
          <c:spPr>
            <a:ln w="28575" cap="rnd">
              <a:solidFill>
                <a:srgbClr val="C90035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'tab3'!$D$6:$D$53</c:f>
              <c:numCache>
                <c:formatCode>0%</c:formatCode>
                <c:ptCount val="48"/>
                <c:pt idx="0">
                  <c:v>9.2947856254632644E-3</c:v>
                </c:pt>
                <c:pt idx="1">
                  <c:v>3.9290778519873504E-2</c:v>
                </c:pt>
                <c:pt idx="2">
                  <c:v>-0.13647925066831568</c:v>
                </c:pt>
                <c:pt idx="3">
                  <c:v>-0.28705283407021698</c:v>
                </c:pt>
                <c:pt idx="4">
                  <c:v>-0.2067921288632989</c:v>
                </c:pt>
                <c:pt idx="5">
                  <c:v>-8.2118488314869897E-2</c:v>
                </c:pt>
                <c:pt idx="6">
                  <c:v>-7.9144690962744568E-2</c:v>
                </c:pt>
                <c:pt idx="7">
                  <c:v>-0.10279960937362853</c:v>
                </c:pt>
                <c:pt idx="8">
                  <c:v>8.7875046264893619E-3</c:v>
                </c:pt>
                <c:pt idx="9">
                  <c:v>1.6995137590435805E-2</c:v>
                </c:pt>
                <c:pt idx="10">
                  <c:v>-4.2133636576736633E-3</c:v>
                </c:pt>
                <c:pt idx="11">
                  <c:v>3.9486922588112483E-2</c:v>
                </c:pt>
                <c:pt idx="12">
                  <c:v>1.0776993474869823E-2</c:v>
                </c:pt>
                <c:pt idx="13">
                  <c:v>-6.9199882738594787E-2</c:v>
                </c:pt>
                <c:pt idx="14">
                  <c:v>-9.9500422944482914E-2</c:v>
                </c:pt>
                <c:pt idx="15">
                  <c:v>-0.14859966378085343</c:v>
                </c:pt>
                <c:pt idx="16">
                  <c:v>-2.251431758011635E-2</c:v>
                </c:pt>
                <c:pt idx="17">
                  <c:v>7.4479395342104349E-2</c:v>
                </c:pt>
                <c:pt idx="18">
                  <c:v>8.24395858135889E-2</c:v>
                </c:pt>
                <c:pt idx="19">
                  <c:v>4.5090000086761783E-2</c:v>
                </c:pt>
                <c:pt idx="20">
                  <c:v>0.12395990053804096</c:v>
                </c:pt>
                <c:pt idx="21">
                  <c:v>7.0918053409670057E-2</c:v>
                </c:pt>
                <c:pt idx="22">
                  <c:v>5.9828616294568038E-2</c:v>
                </c:pt>
                <c:pt idx="23">
                  <c:v>0.13408091128756894</c:v>
                </c:pt>
                <c:pt idx="24">
                  <c:v>3.9399479427526529E-2</c:v>
                </c:pt>
                <c:pt idx="25">
                  <c:v>0.11289327757746226</c:v>
                </c:pt>
                <c:pt idx="26">
                  <c:v>5.0976720868442404E-2</c:v>
                </c:pt>
                <c:pt idx="27">
                  <c:v>1.2267929237232966E-2</c:v>
                </c:pt>
                <c:pt idx="28">
                  <c:v>8.4149304332998609E-2</c:v>
                </c:pt>
                <c:pt idx="29">
                  <c:v>6.3562989853205298E-2</c:v>
                </c:pt>
                <c:pt idx="30">
                  <c:v>5.322109406161446E-2</c:v>
                </c:pt>
                <c:pt idx="31">
                  <c:v>7.29887928512305E-2</c:v>
                </c:pt>
                <c:pt idx="32">
                  <c:v>7.4184951938254473E-2</c:v>
                </c:pt>
                <c:pt idx="33">
                  <c:v>3.167923241798043E-2</c:v>
                </c:pt>
                <c:pt idx="34">
                  <c:v>2.4970895194366793E-2</c:v>
                </c:pt>
                <c:pt idx="35">
                  <c:v>5.260681795314559E-2</c:v>
                </c:pt>
                <c:pt idx="36">
                  <c:v>3.5225111808191434E-2</c:v>
                </c:pt>
                <c:pt idx="37">
                  <c:v>2.4311084996231358E-3</c:v>
                </c:pt>
                <c:pt idx="38">
                  <c:v>-9.1305797024576751E-4</c:v>
                </c:pt>
                <c:pt idx="39">
                  <c:v>-7.0564054595210202E-3</c:v>
                </c:pt>
                <c:pt idx="40">
                  <c:v>-1.3763436506840532E-2</c:v>
                </c:pt>
                <c:pt idx="41">
                  <c:v>3.4268277427626614E-2</c:v>
                </c:pt>
                <c:pt idx="42">
                  <c:v>-2.0159200181150139E-2</c:v>
                </c:pt>
                <c:pt idx="43">
                  <c:v>-3.7096267621125945E-2</c:v>
                </c:pt>
                <c:pt idx="44">
                  <c:v>-1.4965427210971161E-3</c:v>
                </c:pt>
                <c:pt idx="45">
                  <c:v>-3.8522750074850287E-2</c:v>
                </c:pt>
                <c:pt idx="46">
                  <c:v>-3.9487505935478007E-2</c:v>
                </c:pt>
                <c:pt idx="47">
                  <c:v>-1.5250694887029903E-2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6-49A4-807F-C5189ABED430}"/>
            </c:ext>
          </c:extLst>
        </c:ser>
        <c:ser>
          <c:idx val="2"/>
          <c:order val="2"/>
          <c:tx>
            <c:strRef>
              <c:f>'tab3'!$E$4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'tab3'!$E$6:$E$53</c:f>
              <c:numCache>
                <c:formatCode>0%</c:formatCode>
                <c:ptCount val="48"/>
                <c:pt idx="0">
                  <c:v>-0.18140553944828752</c:v>
                </c:pt>
                <c:pt idx="1">
                  <c:v>-2.4905450131560647E-2</c:v>
                </c:pt>
                <c:pt idx="2">
                  <c:v>-0.12657409671378994</c:v>
                </c:pt>
                <c:pt idx="3">
                  <c:v>-0.34865673015050447</c:v>
                </c:pt>
                <c:pt idx="4">
                  <c:v>-0.31376590060718101</c:v>
                </c:pt>
                <c:pt idx="5">
                  <c:v>-7.9615495647450185E-2</c:v>
                </c:pt>
                <c:pt idx="6">
                  <c:v>-0.18114582891595843</c:v>
                </c:pt>
                <c:pt idx="7">
                  <c:v>-0.15983833756244148</c:v>
                </c:pt>
                <c:pt idx="8">
                  <c:v>-5.5839141402591497E-2</c:v>
                </c:pt>
                <c:pt idx="9">
                  <c:v>-0.10447891639222628</c:v>
                </c:pt>
                <c:pt idx="10">
                  <c:v>-0.1380179059321065</c:v>
                </c:pt>
                <c:pt idx="11">
                  <c:v>-1.6741774505117601E-2</c:v>
                </c:pt>
                <c:pt idx="12">
                  <c:v>-0.27026952130840298</c:v>
                </c:pt>
                <c:pt idx="13">
                  <c:v>-9.8385936757446668E-2</c:v>
                </c:pt>
                <c:pt idx="14">
                  <c:v>1.054911778422829E-2</c:v>
                </c:pt>
                <c:pt idx="15">
                  <c:v>-0.16016218854776043</c:v>
                </c:pt>
                <c:pt idx="16">
                  <c:v>-0.28810137467886965</c:v>
                </c:pt>
                <c:pt idx="17">
                  <c:v>-0.10828464197210796</c:v>
                </c:pt>
                <c:pt idx="18">
                  <c:v>-0.22297053625427299</c:v>
                </c:pt>
                <c:pt idx="19">
                  <c:v>-0.19911395796155862</c:v>
                </c:pt>
                <c:pt idx="20">
                  <c:v>-0.28384702408368268</c:v>
                </c:pt>
                <c:pt idx="21">
                  <c:v>-0.3998991294210541</c:v>
                </c:pt>
                <c:pt idx="22">
                  <c:v>-0.40329186071757284</c:v>
                </c:pt>
                <c:pt idx="23">
                  <c:v>-0.40345921362770831</c:v>
                </c:pt>
                <c:pt idx="24">
                  <c:v>-0.52328905843178042</c:v>
                </c:pt>
                <c:pt idx="25">
                  <c:v>-0.35367161719456119</c:v>
                </c:pt>
                <c:pt idx="26">
                  <c:v>-6.0374830713722849E-2</c:v>
                </c:pt>
                <c:pt idx="27">
                  <c:v>-0.23135403803480492</c:v>
                </c:pt>
                <c:pt idx="28">
                  <c:v>-0.29567162836872285</c:v>
                </c:pt>
                <c:pt idx="29">
                  <c:v>-0.16327878609797231</c:v>
                </c:pt>
                <c:pt idx="30">
                  <c:v>-0.27643104165221422</c:v>
                </c:pt>
                <c:pt idx="31">
                  <c:v>-0.28456138219173832</c:v>
                </c:pt>
                <c:pt idx="32">
                  <c:v>-0.19304404708607104</c:v>
                </c:pt>
                <c:pt idx="33">
                  <c:v>-0.26405509391302917</c:v>
                </c:pt>
                <c:pt idx="34">
                  <c:v>-0.28239548189404784</c:v>
                </c:pt>
                <c:pt idx="35">
                  <c:v>-0.25143047897785653</c:v>
                </c:pt>
                <c:pt idx="36">
                  <c:v>-0.32210821883168761</c:v>
                </c:pt>
                <c:pt idx="37">
                  <c:v>-0.15449716093844401</c:v>
                </c:pt>
                <c:pt idx="38">
                  <c:v>-5.1415335272936957E-2</c:v>
                </c:pt>
                <c:pt idx="39">
                  <c:v>-0.12898083696261531</c:v>
                </c:pt>
                <c:pt idx="40">
                  <c:v>-0.22777536270188037</c:v>
                </c:pt>
                <c:pt idx="41">
                  <c:v>2.9231069005752452E-2</c:v>
                </c:pt>
                <c:pt idx="42">
                  <c:v>-0.10875420482323417</c:v>
                </c:pt>
                <c:pt idx="43">
                  <c:v>-4.6568645081089155E-2</c:v>
                </c:pt>
                <c:pt idx="44">
                  <c:v>4.7187472572827183E-3</c:v>
                </c:pt>
                <c:pt idx="45">
                  <c:v>-8.668267064201729E-2</c:v>
                </c:pt>
                <c:pt idx="46">
                  <c:v>-0.11800914659228534</c:v>
                </c:pt>
                <c:pt idx="47">
                  <c:v>1.1087598284274192E-2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C6-49A4-807F-C5189ABED430}"/>
            </c:ext>
          </c:extLst>
        </c:ser>
        <c:ser>
          <c:idx val="3"/>
          <c:order val="3"/>
          <c:tx>
            <c:strRef>
              <c:f>'tab3'!$F$4</c:f>
              <c:strCache>
                <c:ptCount val="1"/>
                <c:pt idx="0">
                  <c:v>QAV</c:v>
                </c:pt>
              </c:strCache>
            </c:strRef>
          </c:tx>
          <c:spPr>
            <a:ln w="28575" cap="rnd">
              <a:solidFill>
                <a:srgbClr val="FF5627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'tab3'!$F$6:$F$53</c:f>
              <c:numCache>
                <c:formatCode>0%</c:formatCode>
                <c:ptCount val="48"/>
                <c:pt idx="0">
                  <c:v>-3.4648627338161764E-2</c:v>
                </c:pt>
                <c:pt idx="1">
                  <c:v>-2.0643027146115545E-3</c:v>
                </c:pt>
                <c:pt idx="2">
                  <c:v>-0.28942403202484723</c:v>
                </c:pt>
                <c:pt idx="3">
                  <c:v>-0.8473080065556563</c:v>
                </c:pt>
                <c:pt idx="4">
                  <c:v>-0.81280274771215422</c:v>
                </c:pt>
                <c:pt idx="5">
                  <c:v>-0.75725702201918654</c:v>
                </c:pt>
                <c:pt idx="6">
                  <c:v>-0.72949907728256824</c:v>
                </c:pt>
                <c:pt idx="7">
                  <c:v>-0.65999105058148366</c:v>
                </c:pt>
                <c:pt idx="8">
                  <c:v>-0.58931745064584384</c:v>
                </c:pt>
                <c:pt idx="9">
                  <c:v>-0.49020867399124135</c:v>
                </c:pt>
                <c:pt idx="10">
                  <c:v>-0.43683109252756203</c:v>
                </c:pt>
                <c:pt idx="11">
                  <c:v>-0.37538301906386207</c:v>
                </c:pt>
                <c:pt idx="12">
                  <c:v>-0.39532714318232487</c:v>
                </c:pt>
                <c:pt idx="13">
                  <c:v>-0.45068398451517089</c:v>
                </c:pt>
                <c:pt idx="14">
                  <c:v>-0.50622538533087547</c:v>
                </c:pt>
                <c:pt idx="15">
                  <c:v>-0.56704840259685074</c:v>
                </c:pt>
                <c:pt idx="16">
                  <c:v>-0.47214494824624342</c:v>
                </c:pt>
                <c:pt idx="17">
                  <c:v>-0.40939944692121988</c:v>
                </c:pt>
                <c:pt idx="18">
                  <c:v>-0.36862856306164515</c:v>
                </c:pt>
                <c:pt idx="19">
                  <c:v>-0.34234681492236718</c:v>
                </c:pt>
                <c:pt idx="20">
                  <c:v>-0.3071143980232065</c:v>
                </c:pt>
                <c:pt idx="21">
                  <c:v>-0.27255502579601698</c:v>
                </c:pt>
                <c:pt idx="22">
                  <c:v>-0.21302032387917103</c:v>
                </c:pt>
                <c:pt idx="23">
                  <c:v>-0.17751175098916638</c:v>
                </c:pt>
                <c:pt idx="24">
                  <c:v>-0.23791962684196633</c:v>
                </c:pt>
                <c:pt idx="25">
                  <c:v>-0.25029824161416703</c:v>
                </c:pt>
                <c:pt idx="26">
                  <c:v>-0.19226026884750447</c:v>
                </c:pt>
                <c:pt idx="27">
                  <c:v>-0.1686448592298796</c:v>
                </c:pt>
                <c:pt idx="28">
                  <c:v>-0.11438513889310697</c:v>
                </c:pt>
                <c:pt idx="29">
                  <c:v>-0.11852583694503038</c:v>
                </c:pt>
                <c:pt idx="30">
                  <c:v>-8.0000000000000071E-2</c:v>
                </c:pt>
                <c:pt idx="31">
                  <c:v>-8.0000000000000071E-2</c:v>
                </c:pt>
                <c:pt idx="32">
                  <c:v>-0.12</c:v>
                </c:pt>
                <c:pt idx="33">
                  <c:v>-0.11999999999999988</c:v>
                </c:pt>
                <c:pt idx="34">
                  <c:v>-0.1399999999999999</c:v>
                </c:pt>
                <c:pt idx="35">
                  <c:v>-5.9999999999999942E-2</c:v>
                </c:pt>
                <c:pt idx="36">
                  <c:v>-8.0000000000000071E-2</c:v>
                </c:pt>
                <c:pt idx="37">
                  <c:v>-5.9999999999999942E-2</c:v>
                </c:pt>
                <c:pt idx="38">
                  <c:v>-6.0000000000000053E-2</c:v>
                </c:pt>
                <c:pt idx="39">
                  <c:v>-3.9999999999999925E-2</c:v>
                </c:pt>
                <c:pt idx="40">
                  <c:v>0</c:v>
                </c:pt>
                <c:pt idx="41">
                  <c:v>0</c:v>
                </c:pt>
                <c:pt idx="42">
                  <c:v>-4.0000000000000147E-2</c:v>
                </c:pt>
                <c:pt idx="43">
                  <c:v>-2.0000000000000129E-2</c:v>
                </c:pt>
                <c:pt idx="44">
                  <c:v>-4.0000000000000258E-2</c:v>
                </c:pt>
                <c:pt idx="45">
                  <c:v>-4.0000000000000036E-2</c:v>
                </c:pt>
                <c:pt idx="46">
                  <c:v>-4.0000000000000147E-2</c:v>
                </c:pt>
                <c:pt idx="47">
                  <c:v>-2.0000000000000018E-2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C6-49A4-807F-C5189ABED430}"/>
            </c:ext>
          </c:extLst>
        </c:ser>
        <c:ser>
          <c:idx val="4"/>
          <c:order val="4"/>
          <c:tx>
            <c:strRef>
              <c:f>'tab3'!$G$4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'tab3'!$G$6:$G$53</c:f>
              <c:numCache>
                <c:formatCode>0%</c:formatCode>
                <c:ptCount val="48"/>
                <c:pt idx="0">
                  <c:v>1.0587021492402648E-2</c:v>
                </c:pt>
                <c:pt idx="1">
                  <c:v>1.6772718929476182E-2</c:v>
                </c:pt>
                <c:pt idx="2">
                  <c:v>0.11914843382229767</c:v>
                </c:pt>
                <c:pt idx="3">
                  <c:v>3.9138479139240845E-2</c:v>
                </c:pt>
                <c:pt idx="4">
                  <c:v>-3.0855610851766468E-2</c:v>
                </c:pt>
                <c:pt idx="5">
                  <c:v>8.9881684041013932E-2</c:v>
                </c:pt>
                <c:pt idx="6">
                  <c:v>1.8516720379439411E-2</c:v>
                </c:pt>
                <c:pt idx="7">
                  <c:v>1.1774818377027207E-2</c:v>
                </c:pt>
                <c:pt idx="8">
                  <c:v>4.0612968435479457E-2</c:v>
                </c:pt>
                <c:pt idx="9">
                  <c:v>5.6274171062642431E-4</c:v>
                </c:pt>
                <c:pt idx="10">
                  <c:v>1.4078193043580489E-2</c:v>
                </c:pt>
                <c:pt idx="11">
                  <c:v>3.9580100959715869E-2</c:v>
                </c:pt>
                <c:pt idx="12">
                  <c:v>3.2525926588754084E-2</c:v>
                </c:pt>
                <c:pt idx="13">
                  <c:v>8.8934119615038387E-3</c:v>
                </c:pt>
                <c:pt idx="14">
                  <c:v>0.106011707459992</c:v>
                </c:pt>
                <c:pt idx="15">
                  <c:v>1.2504060321240518E-2</c:v>
                </c:pt>
                <c:pt idx="16">
                  <c:v>-1.0250483958540779E-2</c:v>
                </c:pt>
                <c:pt idx="17">
                  <c:v>0.11393069561780411</c:v>
                </c:pt>
                <c:pt idx="18">
                  <c:v>1.4978084956878579E-2</c:v>
                </c:pt>
                <c:pt idx="19">
                  <c:v>3.4691361116823138E-3</c:v>
                </c:pt>
                <c:pt idx="20">
                  <c:v>9.0188088516478526E-3</c:v>
                </c:pt>
                <c:pt idx="21">
                  <c:v>-4.2609679600588812E-2</c:v>
                </c:pt>
                <c:pt idx="22">
                  <c:v>-5.1907008257893184E-3</c:v>
                </c:pt>
                <c:pt idx="23">
                  <c:v>-4.8179446226573885E-3</c:v>
                </c:pt>
                <c:pt idx="24">
                  <c:v>-1.4668449000411199E-2</c:v>
                </c:pt>
                <c:pt idx="25">
                  <c:v>1.3125409308102798E-2</c:v>
                </c:pt>
                <c:pt idx="26">
                  <c:v>7.8978882430231323E-2</c:v>
                </c:pt>
                <c:pt idx="27">
                  <c:v>-5.2468921002505775E-2</c:v>
                </c:pt>
                <c:pt idx="28">
                  <c:v>1.9533256624276962E-2</c:v>
                </c:pt>
                <c:pt idx="29">
                  <c:v>8.3881466047525777E-2</c:v>
                </c:pt>
                <c:pt idx="30">
                  <c:v>-3.6066049711614978E-3</c:v>
                </c:pt>
                <c:pt idx="31">
                  <c:v>2.3544583013787479E-2</c:v>
                </c:pt>
                <c:pt idx="32">
                  <c:v>4.0785248698702814E-2</c:v>
                </c:pt>
                <c:pt idx="33">
                  <c:v>-4.9335380562967046E-3</c:v>
                </c:pt>
                <c:pt idx="34">
                  <c:v>3.0516514139458106E-2</c:v>
                </c:pt>
                <c:pt idx="35">
                  <c:v>2.1177240105156869E-2</c:v>
                </c:pt>
                <c:pt idx="36">
                  <c:v>2.2463989495592473E-2</c:v>
                </c:pt>
                <c:pt idx="37">
                  <c:v>1.4970296749961642E-2</c:v>
                </c:pt>
                <c:pt idx="38">
                  <c:v>7.467071924448021E-2</c:v>
                </c:pt>
                <c:pt idx="39">
                  <c:v>6.0872759571379831E-3</c:v>
                </c:pt>
                <c:pt idx="40">
                  <c:v>1.3000430221725034E-2</c:v>
                </c:pt>
                <c:pt idx="41">
                  <c:v>9.2665553333235229E-2</c:v>
                </c:pt>
                <c:pt idx="42">
                  <c:v>-5.2515142394886638E-3</c:v>
                </c:pt>
                <c:pt idx="43">
                  <c:v>2.1844000913149086E-2</c:v>
                </c:pt>
                <c:pt idx="44">
                  <c:v>3.9125775790432193E-2</c:v>
                </c:pt>
                <c:pt idx="45">
                  <c:v>-6.2923673318182605E-3</c:v>
                </c:pt>
                <c:pt idx="46">
                  <c:v>2.9159280288887812E-2</c:v>
                </c:pt>
                <c:pt idx="47">
                  <c:v>1.9748366952120566E-2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C6-49A4-807F-C5189ABED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863968"/>
        <c:axId val="805870496"/>
      </c:lineChart>
      <c:dateAx>
        <c:axId val="80586396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049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7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'tab3'!$D$4</c:f>
              <c:strCache>
                <c:ptCount val="1"/>
                <c:pt idx="0">
                  <c:v>Gasolina C</c:v>
                </c:pt>
              </c:strCache>
            </c:strRef>
          </c:tx>
          <c:spPr>
            <a:ln w="28575" cap="rnd">
              <a:solidFill>
                <a:srgbClr val="C90035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'tab3'!$D$6:$D$53</c:f>
              <c:numCache>
                <c:formatCode>0%</c:formatCode>
                <c:ptCount val="48"/>
                <c:pt idx="0">
                  <c:v>9.2947856254632644E-3</c:v>
                </c:pt>
                <c:pt idx="1">
                  <c:v>3.9290778519873504E-2</c:v>
                </c:pt>
                <c:pt idx="2">
                  <c:v>-0.13647925066831568</c:v>
                </c:pt>
                <c:pt idx="3">
                  <c:v>-0.28705283407021698</c:v>
                </c:pt>
                <c:pt idx="4">
                  <c:v>-0.2067921288632989</c:v>
                </c:pt>
                <c:pt idx="5">
                  <c:v>-8.2118488314869897E-2</c:v>
                </c:pt>
                <c:pt idx="6">
                  <c:v>-7.9144690962744568E-2</c:v>
                </c:pt>
                <c:pt idx="7">
                  <c:v>-0.10279960937362853</c:v>
                </c:pt>
                <c:pt idx="8">
                  <c:v>8.7875046264893619E-3</c:v>
                </c:pt>
                <c:pt idx="9">
                  <c:v>1.6995137590435805E-2</c:v>
                </c:pt>
                <c:pt idx="10">
                  <c:v>-4.2133636576736633E-3</c:v>
                </c:pt>
                <c:pt idx="11">
                  <c:v>3.9486922588112483E-2</c:v>
                </c:pt>
                <c:pt idx="12">
                  <c:v>1.0776993474869823E-2</c:v>
                </c:pt>
                <c:pt idx="13">
                  <c:v>-6.9199882738594787E-2</c:v>
                </c:pt>
                <c:pt idx="14">
                  <c:v>-9.9500422944482914E-2</c:v>
                </c:pt>
                <c:pt idx="15">
                  <c:v>-0.14859966378085343</c:v>
                </c:pt>
                <c:pt idx="16">
                  <c:v>-2.251431758011635E-2</c:v>
                </c:pt>
                <c:pt idx="17">
                  <c:v>7.4479395342104349E-2</c:v>
                </c:pt>
                <c:pt idx="18">
                  <c:v>8.24395858135889E-2</c:v>
                </c:pt>
                <c:pt idx="19">
                  <c:v>4.5090000086761783E-2</c:v>
                </c:pt>
                <c:pt idx="20">
                  <c:v>0.12395990053804096</c:v>
                </c:pt>
                <c:pt idx="21">
                  <c:v>7.0918053409670057E-2</c:v>
                </c:pt>
                <c:pt idx="22">
                  <c:v>5.9828616294568038E-2</c:v>
                </c:pt>
                <c:pt idx="23">
                  <c:v>0.13408091128756894</c:v>
                </c:pt>
                <c:pt idx="24">
                  <c:v>3.9399479427526529E-2</c:v>
                </c:pt>
                <c:pt idx="25">
                  <c:v>0.11289327757746226</c:v>
                </c:pt>
                <c:pt idx="26">
                  <c:v>5.0976720868442404E-2</c:v>
                </c:pt>
                <c:pt idx="27">
                  <c:v>1.2267929237232966E-2</c:v>
                </c:pt>
                <c:pt idx="28">
                  <c:v>8.4149304332998609E-2</c:v>
                </c:pt>
                <c:pt idx="29">
                  <c:v>6.3562989853205298E-2</c:v>
                </c:pt>
                <c:pt idx="30">
                  <c:v>5.322109406161446E-2</c:v>
                </c:pt>
                <c:pt idx="31">
                  <c:v>7.29887928512305E-2</c:v>
                </c:pt>
                <c:pt idx="32">
                  <c:v>7.4184951938254473E-2</c:v>
                </c:pt>
                <c:pt idx="33">
                  <c:v>3.167923241798043E-2</c:v>
                </c:pt>
                <c:pt idx="34">
                  <c:v>2.4970895194366793E-2</c:v>
                </c:pt>
                <c:pt idx="35">
                  <c:v>5.260681795314559E-2</c:v>
                </c:pt>
                <c:pt idx="36">
                  <c:v>3.5225111808191434E-2</c:v>
                </c:pt>
                <c:pt idx="37">
                  <c:v>2.4311084996231358E-3</c:v>
                </c:pt>
                <c:pt idx="38">
                  <c:v>-9.1305797024576751E-4</c:v>
                </c:pt>
                <c:pt idx="39">
                  <c:v>-7.0564054595210202E-3</c:v>
                </c:pt>
                <c:pt idx="40">
                  <c:v>-1.3763436506840532E-2</c:v>
                </c:pt>
                <c:pt idx="41">
                  <c:v>3.4268277427626614E-2</c:v>
                </c:pt>
                <c:pt idx="42">
                  <c:v>-2.0159200181150139E-2</c:v>
                </c:pt>
                <c:pt idx="43">
                  <c:v>-3.7096267621125945E-2</c:v>
                </c:pt>
                <c:pt idx="44">
                  <c:v>-1.4965427210971161E-3</c:v>
                </c:pt>
                <c:pt idx="45">
                  <c:v>-3.8522750074850287E-2</c:v>
                </c:pt>
                <c:pt idx="46">
                  <c:v>-3.9487505935478007E-2</c:v>
                </c:pt>
                <c:pt idx="47">
                  <c:v>-1.5250694887029903E-2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6F-469F-B859-72141A9DAA49}"/>
            </c:ext>
          </c:extLst>
        </c:ser>
        <c:ser>
          <c:idx val="1"/>
          <c:order val="1"/>
          <c:tx>
            <c:strRef>
              <c:f>'tab3'!$E$4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'tab3'!$E$6:$E$53</c:f>
              <c:numCache>
                <c:formatCode>0%</c:formatCode>
                <c:ptCount val="48"/>
                <c:pt idx="0">
                  <c:v>-0.18140553944828752</c:v>
                </c:pt>
                <c:pt idx="1">
                  <c:v>-2.4905450131560647E-2</c:v>
                </c:pt>
                <c:pt idx="2">
                  <c:v>-0.12657409671378994</c:v>
                </c:pt>
                <c:pt idx="3">
                  <c:v>-0.34865673015050447</c:v>
                </c:pt>
                <c:pt idx="4">
                  <c:v>-0.31376590060718101</c:v>
                </c:pt>
                <c:pt idx="5">
                  <c:v>-7.9615495647450185E-2</c:v>
                </c:pt>
                <c:pt idx="6">
                  <c:v>-0.18114582891595843</c:v>
                </c:pt>
                <c:pt idx="7">
                  <c:v>-0.15983833756244148</c:v>
                </c:pt>
                <c:pt idx="8">
                  <c:v>-5.5839141402591497E-2</c:v>
                </c:pt>
                <c:pt idx="9">
                  <c:v>-0.10447891639222628</c:v>
                </c:pt>
                <c:pt idx="10">
                  <c:v>-0.1380179059321065</c:v>
                </c:pt>
                <c:pt idx="11">
                  <c:v>-1.6741774505117601E-2</c:v>
                </c:pt>
                <c:pt idx="12">
                  <c:v>-0.27026952130840298</c:v>
                </c:pt>
                <c:pt idx="13">
                  <c:v>-9.8385936757446668E-2</c:v>
                </c:pt>
                <c:pt idx="14">
                  <c:v>1.054911778422829E-2</c:v>
                </c:pt>
                <c:pt idx="15">
                  <c:v>-0.16016218854776043</c:v>
                </c:pt>
                <c:pt idx="16">
                  <c:v>-0.28810137467886965</c:v>
                </c:pt>
                <c:pt idx="17">
                  <c:v>-0.10828464197210796</c:v>
                </c:pt>
                <c:pt idx="18">
                  <c:v>-0.22297053625427299</c:v>
                </c:pt>
                <c:pt idx="19">
                  <c:v>-0.19911395796155862</c:v>
                </c:pt>
                <c:pt idx="20">
                  <c:v>-0.28384702408368268</c:v>
                </c:pt>
                <c:pt idx="21">
                  <c:v>-0.3998991294210541</c:v>
                </c:pt>
                <c:pt idx="22">
                  <c:v>-0.40329186071757284</c:v>
                </c:pt>
                <c:pt idx="23">
                  <c:v>-0.40345921362770831</c:v>
                </c:pt>
                <c:pt idx="24">
                  <c:v>-0.52328905843178042</c:v>
                </c:pt>
                <c:pt idx="25">
                  <c:v>-0.35367161719456119</c:v>
                </c:pt>
                <c:pt idx="26">
                  <c:v>-6.0374830713722849E-2</c:v>
                </c:pt>
                <c:pt idx="27">
                  <c:v>-0.23135403803480492</c:v>
                </c:pt>
                <c:pt idx="28">
                  <c:v>-0.29567162836872285</c:v>
                </c:pt>
                <c:pt idx="29">
                  <c:v>-0.16327878609797231</c:v>
                </c:pt>
                <c:pt idx="30">
                  <c:v>-0.27643104165221422</c:v>
                </c:pt>
                <c:pt idx="31">
                  <c:v>-0.28456138219173832</c:v>
                </c:pt>
                <c:pt idx="32">
                  <c:v>-0.19304404708607104</c:v>
                </c:pt>
                <c:pt idx="33">
                  <c:v>-0.26405509391302917</c:v>
                </c:pt>
                <c:pt idx="34">
                  <c:v>-0.28239548189404784</c:v>
                </c:pt>
                <c:pt idx="35">
                  <c:v>-0.25143047897785653</c:v>
                </c:pt>
                <c:pt idx="36">
                  <c:v>-0.32210821883168761</c:v>
                </c:pt>
                <c:pt idx="37">
                  <c:v>-0.15449716093844401</c:v>
                </c:pt>
                <c:pt idx="38">
                  <c:v>-5.1415335272936957E-2</c:v>
                </c:pt>
                <c:pt idx="39">
                  <c:v>-0.12898083696261531</c:v>
                </c:pt>
                <c:pt idx="40">
                  <c:v>-0.22777536270188037</c:v>
                </c:pt>
                <c:pt idx="41">
                  <c:v>2.9231069005752452E-2</c:v>
                </c:pt>
                <c:pt idx="42">
                  <c:v>-0.10875420482323417</c:v>
                </c:pt>
                <c:pt idx="43">
                  <c:v>-4.6568645081089155E-2</c:v>
                </c:pt>
                <c:pt idx="44">
                  <c:v>4.7187472572827183E-3</c:v>
                </c:pt>
                <c:pt idx="45">
                  <c:v>-8.668267064201729E-2</c:v>
                </c:pt>
                <c:pt idx="46">
                  <c:v>-0.11800914659228534</c:v>
                </c:pt>
                <c:pt idx="47">
                  <c:v>1.1087598284274192E-2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6F-469F-B859-72141A9DAA49}"/>
            </c:ext>
          </c:extLst>
        </c:ser>
        <c:ser>
          <c:idx val="2"/>
          <c:order val="2"/>
          <c:tx>
            <c:strRef>
              <c:f>'tab3'!$H$4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'tab3'!$H$6:$H$53</c:f>
              <c:numCache>
                <c:formatCode>0%</c:formatCode>
                <c:ptCount val="48"/>
                <c:pt idx="0">
                  <c:v>-5.583190726925269E-2</c:v>
                </c:pt>
                <c:pt idx="1">
                  <c:v>2.0337551043257296E-2</c:v>
                </c:pt>
                <c:pt idx="2">
                  <c:v>-0.13379816505598319</c:v>
                </c:pt>
                <c:pt idx="3">
                  <c:v>-0.30456899537071525</c:v>
                </c:pt>
                <c:pt idx="4">
                  <c:v>-0.2410331647112457</c:v>
                </c:pt>
                <c:pt idx="5">
                  <c:v>-8.1436145010885252E-2</c:v>
                </c:pt>
                <c:pt idx="6">
                  <c:v>-0.10916820245101178</c:v>
                </c:pt>
                <c:pt idx="7">
                  <c:v>-0.11938208107617887</c:v>
                </c:pt>
                <c:pt idx="8">
                  <c:v>-1.0296168654911786E-2</c:v>
                </c:pt>
                <c:pt idx="9">
                  <c:v>-2.0902207816262064E-2</c:v>
                </c:pt>
                <c:pt idx="10">
                  <c:v>-4.5355744673225562E-2</c:v>
                </c:pt>
                <c:pt idx="11">
                  <c:v>2.3748747461643793E-2</c:v>
                </c:pt>
                <c:pt idx="12">
                  <c:v>-8.5204122710127672E-2</c:v>
                </c:pt>
                <c:pt idx="13">
                  <c:v>-7.7816742834343589E-2</c:v>
                </c:pt>
                <c:pt idx="14">
                  <c:v>-6.9712673895238941E-2</c:v>
                </c:pt>
                <c:pt idx="15">
                  <c:v>-0.15188729754664954</c:v>
                </c:pt>
                <c:pt idx="16">
                  <c:v>-0.10752558524525968</c:v>
                </c:pt>
                <c:pt idx="17">
                  <c:v>2.4655910561738992E-2</c:v>
                </c:pt>
                <c:pt idx="18">
                  <c:v>-7.4563162570667751E-3</c:v>
                </c:pt>
                <c:pt idx="19">
                  <c:v>-2.5905713747918169E-2</c:v>
                </c:pt>
                <c:pt idx="20">
                  <c:v>3.5381458972061353E-3</c:v>
                </c:pt>
                <c:pt idx="21">
                  <c:v>-7.596698760238807E-2</c:v>
                </c:pt>
                <c:pt idx="22">
                  <c:v>-8.2572223000246137E-2</c:v>
                </c:pt>
                <c:pt idx="23">
                  <c:v>-1.6374302166755172E-2</c:v>
                </c:pt>
                <c:pt idx="24">
                  <c:v>-0.15276612693086578</c:v>
                </c:pt>
                <c:pt idx="25">
                  <c:v>-2.4854854501010548E-2</c:v>
                </c:pt>
                <c:pt idx="26">
                  <c:v>2.0836548971222113E-2</c:v>
                </c:pt>
                <c:pt idx="27">
                  <c:v>-5.7002392067123875E-2</c:v>
                </c:pt>
                <c:pt idx="28">
                  <c:v>-3.742687233559705E-2</c:v>
                </c:pt>
                <c:pt idx="29">
                  <c:v>1.7234291948693414E-3</c:v>
                </c:pt>
                <c:pt idx="30">
                  <c:v>-4.3810320316092666E-2</c:v>
                </c:pt>
                <c:pt idx="31">
                  <c:v>-3.0959276261832369E-2</c:v>
                </c:pt>
                <c:pt idx="32">
                  <c:v>-4.7253926648272992E-3</c:v>
                </c:pt>
                <c:pt idx="33">
                  <c:v>-6.0583646329632423E-2</c:v>
                </c:pt>
                <c:pt idx="34">
                  <c:v>-6.9538486793614518E-2</c:v>
                </c:pt>
                <c:pt idx="35">
                  <c:v>-3.2491938935076403E-2</c:v>
                </c:pt>
                <c:pt idx="36">
                  <c:v>-8.6808964833415048E-2</c:v>
                </c:pt>
                <c:pt idx="37">
                  <c:v>-4.3900229814982539E-2</c:v>
                </c:pt>
                <c:pt idx="38">
                  <c:v>-1.4582803002770151E-2</c:v>
                </c:pt>
                <c:pt idx="39">
                  <c:v>-4.172382334322744E-2</c:v>
                </c:pt>
                <c:pt idx="40">
                  <c:v>-8.2266116343887696E-2</c:v>
                </c:pt>
                <c:pt idx="41">
                  <c:v>3.2895079063052668E-2</c:v>
                </c:pt>
                <c:pt idx="42">
                  <c:v>-4.623668512935486E-2</c:v>
                </c:pt>
                <c:pt idx="43">
                  <c:v>-3.9850105867058505E-2</c:v>
                </c:pt>
                <c:pt idx="44">
                  <c:v>3.387770824898606E-4</c:v>
                </c:pt>
                <c:pt idx="45">
                  <c:v>-5.3547630571170513E-2</c:v>
                </c:pt>
                <c:pt idx="46">
                  <c:v>-6.3631434108280538E-2</c:v>
                </c:pt>
                <c:pt idx="47">
                  <c:v>-7.8787177313976997E-3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6F-469F-B859-72141A9DA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879200"/>
        <c:axId val="805885728"/>
      </c:lineChart>
      <c:dateAx>
        <c:axId val="80587920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728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8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9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'tab4'!$C$6:$C$53</c:f>
              <c:numCache>
                <c:formatCode>_(* #,##0.00_);_(* \(#,##0.00\);_(* "-"??_);_(@_)</c:formatCode>
                <c:ptCount val="48"/>
                <c:pt idx="0">
                  <c:v>3.4605417166855723E-2</c:v>
                </c:pt>
                <c:pt idx="1">
                  <c:v>0.13455399536647583</c:v>
                </c:pt>
                <c:pt idx="2">
                  <c:v>0.15144085185853573</c:v>
                </c:pt>
                <c:pt idx="3">
                  <c:v>-0.67297835347067902</c:v>
                </c:pt>
                <c:pt idx="4">
                  <c:v>-0.45559105740457895</c:v>
                </c:pt>
                <c:pt idx="5">
                  <c:v>3.5534197346872354E-2</c:v>
                </c:pt>
                <c:pt idx="6">
                  <c:v>3.5890157668376332E-2</c:v>
                </c:pt>
                <c:pt idx="7">
                  <c:v>-0.13204413722403441</c:v>
                </c:pt>
                <c:pt idx="8">
                  <c:v>0.34572355921523013</c:v>
                </c:pt>
                <c:pt idx="9">
                  <c:v>0.11494799731710525</c:v>
                </c:pt>
                <c:pt idx="10">
                  <c:v>8.5787937058773522E-2</c:v>
                </c:pt>
                <c:pt idx="11">
                  <c:v>0.39725311370552507</c:v>
                </c:pt>
                <c:pt idx="12">
                  <c:v>0.11852925494939637</c:v>
                </c:pt>
                <c:pt idx="13">
                  <c:v>5.000817323406892E-2</c:v>
                </c:pt>
                <c:pt idx="14">
                  <c:v>0.94551677248249355</c:v>
                </c:pt>
                <c:pt idx="15">
                  <c:v>0.42411177989797277</c:v>
                </c:pt>
                <c:pt idx="16">
                  <c:v>0.21218714477213751</c:v>
                </c:pt>
                <c:pt idx="17">
                  <c:v>0.45547013910943068</c:v>
                </c:pt>
                <c:pt idx="18">
                  <c:v>0.42032284155786037</c:v>
                </c:pt>
                <c:pt idx="19">
                  <c:v>0.43300394364939176</c:v>
                </c:pt>
                <c:pt idx="20">
                  <c:v>0.51974095374825424</c:v>
                </c:pt>
                <c:pt idx="21">
                  <c:v>0.19128681271709347</c:v>
                </c:pt>
                <c:pt idx="22">
                  <c:v>0.28601800528799615</c:v>
                </c:pt>
                <c:pt idx="23">
                  <c:v>0.6460286075308872</c:v>
                </c:pt>
                <c:pt idx="24">
                  <c:v>0.23420229088505362</c:v>
                </c:pt>
                <c:pt idx="25">
                  <c:v>0.54227081636934571</c:v>
                </c:pt>
                <c:pt idx="26">
                  <c:v>0.90302005733311486</c:v>
                </c:pt>
                <c:pt idx="27">
                  <c:v>0.3201851000044158</c:v>
                </c:pt>
                <c:pt idx="28">
                  <c:v>0.53498283466334939</c:v>
                </c:pt>
                <c:pt idx="29">
                  <c:v>0.46840106883349986</c:v>
                </c:pt>
                <c:pt idx="30">
                  <c:v>0.3887134866831703</c:v>
                </c:pt>
                <c:pt idx="31">
                  <c:v>0.44983619335986536</c:v>
                </c:pt>
                <c:pt idx="32">
                  <c:v>0.67266679236821503</c:v>
                </c:pt>
                <c:pt idx="33">
                  <c:v>0.34189594562696168</c:v>
                </c:pt>
                <c:pt idx="34">
                  <c:v>0.56368343539834687</c:v>
                </c:pt>
                <c:pt idx="35">
                  <c:v>0.83357870655985256</c:v>
                </c:pt>
                <c:pt idx="36">
                  <c:v>0.51703492728619072</c:v>
                </c:pt>
                <c:pt idx="37">
                  <c:v>0.59175560540876315</c:v>
                </c:pt>
                <c:pt idx="38">
                  <c:v>1.0548034254473926</c:v>
                </c:pt>
                <c:pt idx="39">
                  <c:v>0.62900738548401502</c:v>
                </c:pt>
                <c:pt idx="40">
                  <c:v>0.59000499391351369</c:v>
                </c:pt>
                <c:pt idx="41">
                  <c:v>0.82101538612040414</c:v>
                </c:pt>
                <c:pt idx="42">
                  <c:v>0.57704190703643832</c:v>
                </c:pt>
                <c:pt idx="43">
                  <c:v>0.6421283811220464</c:v>
                </c:pt>
                <c:pt idx="44">
                  <c:v>0.86092918268699936</c:v>
                </c:pt>
                <c:pt idx="45">
                  <c:v>0.53926446883724832</c:v>
                </c:pt>
                <c:pt idx="46">
                  <c:v>0.7520863169058396</c:v>
                </c:pt>
                <c:pt idx="47">
                  <c:v>1.0157932249298822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3-486F-A66F-14FB8C9FA84E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'tab4'!$D$6:$D$53</c:f>
              <c:numCache>
                <c:formatCode>_(* #,##0.00_);_(* \(#,##0.00\);_(* "-"??_);_(@_)</c:formatCode>
                <c:ptCount val="48"/>
                <c:pt idx="0">
                  <c:v>2.9253937640069783E-2</c:v>
                </c:pt>
                <c:pt idx="1">
                  <c:v>0.11693574589051225</c:v>
                </c:pt>
                <c:pt idx="2">
                  <c:v>-0.42752432283979536</c:v>
                </c:pt>
                <c:pt idx="3">
                  <c:v>-0.92332555826387752</c:v>
                </c:pt>
                <c:pt idx="4">
                  <c:v>-0.65351898740427927</c:v>
                </c:pt>
                <c:pt idx="5">
                  <c:v>-0.24428696632830516</c:v>
                </c:pt>
                <c:pt idx="6">
                  <c:v>-0.25701285384220451</c:v>
                </c:pt>
                <c:pt idx="7">
                  <c:v>-0.33705973975798109</c:v>
                </c:pt>
                <c:pt idx="8">
                  <c:v>2.7321607065859066E-2</c:v>
                </c:pt>
                <c:pt idx="9">
                  <c:v>5.6831027781826027E-2</c:v>
                </c:pt>
                <c:pt idx="10">
                  <c:v>-1.3654840923773559E-2</c:v>
                </c:pt>
                <c:pt idx="11">
                  <c:v>0.14161145006195497</c:v>
                </c:pt>
                <c:pt idx="12">
                  <c:v>3.391896357432822E-2</c:v>
                </c:pt>
                <c:pt idx="13">
                  <c:v>-0.20595010352061704</c:v>
                </c:pt>
                <c:pt idx="14">
                  <c:v>-0.31168731315059084</c:v>
                </c:pt>
                <c:pt idx="15">
                  <c:v>-0.47798123283715288</c:v>
                </c:pt>
                <c:pt idx="16">
                  <c:v>-7.1151325284640965E-2</c:v>
                </c:pt>
                <c:pt idx="17">
                  <c:v>0.22156211001261905</c:v>
                </c:pt>
                <c:pt idx="18">
                  <c:v>0.26771262812174657</c:v>
                </c:pt>
                <c:pt idx="19">
                  <c:v>0.14784125919869595</c:v>
                </c:pt>
                <c:pt idx="20">
                  <c:v>0.3854090368514913</c:v>
                </c:pt>
                <c:pt idx="21">
                  <c:v>0.23714699819942142</c:v>
                </c:pt>
                <c:pt idx="22">
                  <c:v>0.19389502178477258</c:v>
                </c:pt>
                <c:pt idx="23">
                  <c:v>0.48085267294993272</c:v>
                </c:pt>
                <c:pt idx="24">
                  <c:v>0.12400392657432713</c:v>
                </c:pt>
                <c:pt idx="25">
                  <c:v>0.33598875147938223</c:v>
                </c:pt>
                <c:pt idx="26">
                  <c:v>0.15968572484940813</c:v>
                </c:pt>
                <c:pt idx="27">
                  <c:v>3.9460654162846609E-2</c:v>
                </c:pt>
                <c:pt idx="28">
                  <c:v>0.2659345327153595</c:v>
                </c:pt>
                <c:pt idx="29">
                  <c:v>0.18908786901261809</c:v>
                </c:pt>
                <c:pt idx="30">
                  <c:v>0.17282909444701389</c:v>
                </c:pt>
                <c:pt idx="31">
                  <c:v>0.23931592419062309</c:v>
                </c:pt>
                <c:pt idx="32">
                  <c:v>0.23065161194302997</c:v>
                </c:pt>
                <c:pt idx="33">
                  <c:v>0.10593402542774033</c:v>
                </c:pt>
                <c:pt idx="34">
                  <c:v>8.0926696413278432E-2</c:v>
                </c:pt>
                <c:pt idx="35">
                  <c:v>0.18866316454179577</c:v>
                </c:pt>
                <c:pt idx="36">
                  <c:v>0.11086573329655991</c:v>
                </c:pt>
                <c:pt idx="37">
                  <c:v>7.2353742138351329E-3</c:v>
                </c:pt>
                <c:pt idx="38">
                  <c:v>-2.860174631171386E-3</c:v>
                </c:pt>
                <c:pt idx="39">
                  <c:v>-2.2697422693464198E-2</c:v>
                </c:pt>
                <c:pt idx="40">
                  <c:v>-4.3496177241347134E-2</c:v>
                </c:pt>
                <c:pt idx="41">
                  <c:v>0.10194164196000877</c:v>
                </c:pt>
                <c:pt idx="42">
                  <c:v>-6.546457515605919E-2</c:v>
                </c:pt>
                <c:pt idx="43">
                  <c:v>-0.12163137959915948</c:v>
                </c:pt>
                <c:pt idx="44">
                  <c:v>-4.6529650817856982E-3</c:v>
                </c:pt>
                <c:pt idx="45">
                  <c:v>-0.12881846163859301</c:v>
                </c:pt>
                <c:pt idx="46">
                  <c:v>-0.12797272104521307</c:v>
                </c:pt>
                <c:pt idx="47">
                  <c:v>-5.4693373802062517E-2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63-486F-A66F-14FB8C9FA84E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'tab4'!$E$6:$E$53</c:f>
              <c:numCache>
                <c:formatCode>_(* #,##0.00_);_(* \(#,##0.00\);_(* "-"??_);_(@_)</c:formatCode>
                <c:ptCount val="48"/>
                <c:pt idx="0">
                  <c:v>-0.42301720112979302</c:v>
                </c:pt>
                <c:pt idx="1">
                  <c:v>-4.4359309834812954E-2</c:v>
                </c:pt>
                <c:pt idx="2">
                  <c:v>-0.21021796680416638</c:v>
                </c:pt>
                <c:pt idx="3">
                  <c:v>-0.63652311799612771</c:v>
                </c:pt>
                <c:pt idx="4">
                  <c:v>-0.6668818223668509</c:v>
                </c:pt>
                <c:pt idx="5">
                  <c:v>-0.12680475340614827</c:v>
                </c:pt>
                <c:pt idx="6">
                  <c:v>-0.35053171570189723</c:v>
                </c:pt>
                <c:pt idx="7">
                  <c:v>-0.30687527702227424</c:v>
                </c:pt>
                <c:pt idx="8">
                  <c:v>-0.10392546199895003</c:v>
                </c:pt>
                <c:pt idx="9">
                  <c:v>-0.22631585026807555</c:v>
                </c:pt>
                <c:pt idx="10">
                  <c:v>-0.28371486458699247</c:v>
                </c:pt>
                <c:pt idx="11">
                  <c:v>-3.3338766544357412E-2</c:v>
                </c:pt>
                <c:pt idx="12">
                  <c:v>-0.63023795636164004</c:v>
                </c:pt>
                <c:pt idx="13">
                  <c:v>-0.17523603183069292</c:v>
                </c:pt>
                <c:pt idx="14">
                  <c:v>1.7520283768586609E-2</c:v>
                </c:pt>
                <c:pt idx="15">
                  <c:v>-0.29239916176434289</c:v>
                </c:pt>
                <c:pt idx="16">
                  <c:v>-0.612334130000876</c:v>
                </c:pt>
                <c:pt idx="17">
                  <c:v>-0.17246651812291969</c:v>
                </c:pt>
                <c:pt idx="18">
                  <c:v>-0.4314658807873708</c:v>
                </c:pt>
                <c:pt idx="19">
                  <c:v>-0.38228094673835411</c:v>
                </c:pt>
                <c:pt idx="20">
                  <c:v>-0.52828414574359428</c:v>
                </c:pt>
                <c:pt idx="21">
                  <c:v>-0.8662370803754138</c:v>
                </c:pt>
                <c:pt idx="22">
                  <c:v>-0.82902211042679941</c:v>
                </c:pt>
                <c:pt idx="23">
                  <c:v>-0.80342932161656977</c:v>
                </c:pt>
                <c:pt idx="24">
                  <c:v>-1.2202509005672268</c:v>
                </c:pt>
                <c:pt idx="25">
                  <c:v>-0.62992753650463085</c:v>
                </c:pt>
                <c:pt idx="26">
                  <c:v>-0.10027228705003921</c:v>
                </c:pt>
                <c:pt idx="27">
                  <c:v>-0.42237014494841429</c:v>
                </c:pt>
                <c:pt idx="28">
                  <c:v>-0.6284240383264752</c:v>
                </c:pt>
                <c:pt idx="29">
                  <c:v>-0.26005648824057404</c:v>
                </c:pt>
                <c:pt idx="30">
                  <c:v>-0.53491624887796063</c:v>
                </c:pt>
                <c:pt idx="31">
                  <c:v>-0.54633234004837616</c:v>
                </c:pt>
                <c:pt idx="32">
                  <c:v>-0.3592854631292004</c:v>
                </c:pt>
                <c:pt idx="33">
                  <c:v>-0.57198002391408931</c:v>
                </c:pt>
                <c:pt idx="34">
                  <c:v>-0.5805029091294911</c:v>
                </c:pt>
                <c:pt idx="35">
                  <c:v>-0.50068659318141129</c:v>
                </c:pt>
                <c:pt idx="36">
                  <c:v>-0.75111993605865401</c:v>
                </c:pt>
                <c:pt idx="37">
                  <c:v>-0.27517621221319244</c:v>
                </c:pt>
                <c:pt idx="38">
                  <c:v>-8.5392094624790582E-2</c:v>
                </c:pt>
                <c:pt idx="39">
                  <c:v>-0.23547310981134473</c:v>
                </c:pt>
                <c:pt idx="40">
                  <c:v>-0.48411649792075573</c:v>
                </c:pt>
                <c:pt idx="41">
                  <c:v>4.6556747112221908E-2</c:v>
                </c:pt>
                <c:pt idx="42">
                  <c:v>-0.21044811373586869</c:v>
                </c:pt>
                <c:pt idx="43">
                  <c:v>-8.9407623213225929E-2</c:v>
                </c:pt>
                <c:pt idx="44">
                  <c:v>8.7823339766939235E-3</c:v>
                </c:pt>
                <c:pt idx="45">
                  <c:v>-0.18776670918186644</c:v>
                </c:pt>
                <c:pt idx="46">
                  <c:v>-0.24258409674703119</c:v>
                </c:pt>
                <c:pt idx="47">
                  <c:v>2.2079311283522918E-2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63-486F-A66F-14FB8C9FA84E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rgbClr val="FF5627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'tab4'!$F$6:$F$53</c:f>
              <c:numCache>
                <c:formatCode>_(* #,##0.00_);_(* \(#,##0.00\);_(* "-"??_);_(@_)</c:formatCode>
                <c:ptCount val="48"/>
                <c:pt idx="0">
                  <c:v>-2.3222271999999822E-2</c:v>
                </c:pt>
                <c:pt idx="1">
                  <c:v>-1.1630829999995651E-3</c:v>
                </c:pt>
                <c:pt idx="2">
                  <c:v>-0.173523445</c:v>
                </c:pt>
                <c:pt idx="3">
                  <c:v>-0.46925643200000011</c:v>
                </c:pt>
                <c:pt idx="4">
                  <c:v>-0.44686920600000013</c:v>
                </c:pt>
                <c:pt idx="5">
                  <c:v>-0.39931937100000003</c:v>
                </c:pt>
                <c:pt idx="6">
                  <c:v>-0.4440780279999999</c:v>
                </c:pt>
                <c:pt idx="7">
                  <c:v>-0.37989045800000015</c:v>
                </c:pt>
                <c:pt idx="8">
                  <c:v>-0.33076576000000013</c:v>
                </c:pt>
                <c:pt idx="9">
                  <c:v>-0.28384357599999999</c:v>
                </c:pt>
                <c:pt idx="10">
                  <c:v>-0.24956819800000007</c:v>
                </c:pt>
                <c:pt idx="11">
                  <c:v>-0.23287448999999993</c:v>
                </c:pt>
                <c:pt idx="12">
                  <c:v>-0.26495694499999978</c:v>
                </c:pt>
                <c:pt idx="13">
                  <c:v>-0.25392733199999973</c:v>
                </c:pt>
                <c:pt idx="14">
                  <c:v>-0.30350614699999995</c:v>
                </c:pt>
                <c:pt idx="15">
                  <c:v>-0.31404295500000012</c:v>
                </c:pt>
                <c:pt idx="16">
                  <c:v>-0.25957963200000012</c:v>
                </c:pt>
                <c:pt idx="17">
                  <c:v>-0.21588592100000004</c:v>
                </c:pt>
                <c:pt idx="18">
                  <c:v>-0.22440034599999992</c:v>
                </c:pt>
                <c:pt idx="19">
                  <c:v>-0.19705462400000018</c:v>
                </c:pt>
                <c:pt idx="20">
                  <c:v>-0.17237386600000026</c:v>
                </c:pt>
                <c:pt idx="21">
                  <c:v>-0.15781645099999997</c:v>
                </c:pt>
                <c:pt idx="22">
                  <c:v>-0.12170172700000004</c:v>
                </c:pt>
                <c:pt idx="23">
                  <c:v>-0.11012207899999993</c:v>
                </c:pt>
                <c:pt idx="24">
                  <c:v>-0.15945896599999965</c:v>
                </c:pt>
                <c:pt idx="25">
                  <c:v>-0.14102467999999957</c:v>
                </c:pt>
                <c:pt idx="26">
                  <c:v>-0.11526915700000001</c:v>
                </c:pt>
                <c:pt idx="27">
                  <c:v>-9.3398958000000143E-2</c:v>
                </c:pt>
                <c:pt idx="28">
                  <c:v>-6.2887578000000055E-2</c:v>
                </c:pt>
                <c:pt idx="29">
                  <c:v>-6.2501450999999986E-2</c:v>
                </c:pt>
                <c:pt idx="30">
                  <c:v>-4.8699502640000003E-2</c:v>
                </c:pt>
                <c:pt idx="31">
                  <c:v>-4.6047952640000056E-2</c:v>
                </c:pt>
                <c:pt idx="32">
                  <c:v>-6.7352309280000022E-2</c:v>
                </c:pt>
                <c:pt idx="33">
                  <c:v>-6.9483122039999956E-2</c:v>
                </c:pt>
                <c:pt idx="34">
                  <c:v>-7.998411357999996E-2</c:v>
                </c:pt>
                <c:pt idx="35">
                  <c:v>-3.7221900539999964E-2</c:v>
                </c:pt>
                <c:pt idx="36">
                  <c:v>-5.361775928000001E-2</c:v>
                </c:pt>
                <c:pt idx="37">
                  <c:v>-3.380559425999996E-2</c:v>
                </c:pt>
                <c:pt idx="38">
                  <c:v>-3.5972847959999998E-2</c:v>
                </c:pt>
                <c:pt idx="39">
                  <c:v>-2.2152814719999969E-2</c:v>
                </c:pt>
                <c:pt idx="40">
                  <c:v>0</c:v>
                </c:pt>
                <c:pt idx="41">
                  <c:v>0</c:v>
                </c:pt>
                <c:pt idx="42">
                  <c:v>-2.4349751320000057E-2</c:v>
                </c:pt>
                <c:pt idx="43">
                  <c:v>-1.1511988160000097E-2</c:v>
                </c:pt>
                <c:pt idx="44">
                  <c:v>-2.2450769760000155E-2</c:v>
                </c:pt>
                <c:pt idx="45">
                  <c:v>-2.3161040680000022E-2</c:v>
                </c:pt>
                <c:pt idx="46">
                  <c:v>-2.28526038800001E-2</c:v>
                </c:pt>
                <c:pt idx="47">
                  <c:v>-1.2407300180000025E-2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63-486F-A66F-14FB8C9FA84E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'tab4'!$G$6:$G$53</c:f>
              <c:numCache>
                <c:formatCode>_(* #,##0.00_);_(* \(#,##0.00\);_(* "-"??_);_(@_)</c:formatCode>
                <c:ptCount val="48"/>
                <c:pt idx="0">
                  <c:v>1.0820528973000121E-2</c:v>
                </c:pt>
                <c:pt idx="1">
                  <c:v>1.6731731814000228E-2</c:v>
                </c:pt>
                <c:pt idx="2">
                  <c:v>0.12537440940199973</c:v>
                </c:pt>
                <c:pt idx="3">
                  <c:v>4.2533760921999786E-2</c:v>
                </c:pt>
                <c:pt idx="4">
                  <c:v>-3.4996545288999981E-2</c:v>
                </c:pt>
                <c:pt idx="5">
                  <c:v>9.6283641324000024E-2</c:v>
                </c:pt>
                <c:pt idx="6">
                  <c:v>2.2618423986000114E-2</c:v>
                </c:pt>
                <c:pt idx="7">
                  <c:v>1.3928119537999883E-2</c:v>
                </c:pt>
                <c:pt idx="8">
                  <c:v>4.445159062400017E-2</c:v>
                </c:pt>
                <c:pt idx="9">
                  <c:v>6.4933163599989463E-4</c:v>
                </c:pt>
                <c:pt idx="10">
                  <c:v>1.5058672037000065E-2</c:v>
                </c:pt>
                <c:pt idx="11">
                  <c:v>4.4426701100000354E-2</c:v>
                </c:pt>
                <c:pt idx="12">
                  <c:v>3.3243318839000224E-2</c:v>
                </c:pt>
                <c:pt idx="13">
                  <c:v>8.8716793309998598E-3</c:v>
                </c:pt>
                <c:pt idx="14">
                  <c:v>0.111551237277</c:v>
                </c:pt>
                <c:pt idx="15">
                  <c:v>1.3588793533999999E-2</c:v>
                </c:pt>
                <c:pt idx="16">
                  <c:v>-1.162613593399997E-2</c:v>
                </c:pt>
                <c:pt idx="17">
                  <c:v>0.12204557969399987</c:v>
                </c:pt>
                <c:pt idx="18">
                  <c:v>1.8295933032999923E-2</c:v>
                </c:pt>
                <c:pt idx="19">
                  <c:v>4.1035488539995502E-3</c:v>
                </c:pt>
                <c:pt idx="20">
                  <c:v>9.871240996000008E-3</c:v>
                </c:pt>
                <c:pt idx="21">
                  <c:v>-4.9166095994000125E-2</c:v>
                </c:pt>
                <c:pt idx="22">
                  <c:v>-5.5522083790000565E-3</c:v>
                </c:pt>
                <c:pt idx="23">
                  <c:v>-5.4079039839995957E-3</c:v>
                </c:pt>
                <c:pt idx="24">
                  <c:v>-1.4991976498000215E-2</c:v>
                </c:pt>
                <c:pt idx="25">
                  <c:v>1.3093335041000187E-2</c:v>
                </c:pt>
                <c:pt idx="26">
                  <c:v>8.3105840523999719E-2</c:v>
                </c:pt>
                <c:pt idx="27">
                  <c:v>-5.7020624992000002E-2</c:v>
                </c:pt>
                <c:pt idx="28">
                  <c:v>2.215469022399974E-2</c:v>
                </c:pt>
                <c:pt idx="29">
                  <c:v>8.9856048836000069E-2</c:v>
                </c:pt>
                <c:pt idx="30">
                  <c:v>-4.405516674449883E-3</c:v>
                </c:pt>
                <c:pt idx="31">
                  <c:v>2.7850261141028732E-2</c:v>
                </c:pt>
                <c:pt idx="32">
                  <c:v>4.4640154327378889E-2</c:v>
                </c:pt>
                <c:pt idx="33">
                  <c:v>-5.6926690822285408E-3</c:v>
                </c:pt>
                <c:pt idx="34">
                  <c:v>3.2641843787482472E-2</c:v>
                </c:pt>
                <c:pt idx="35">
                  <c:v>2.3770402132938351E-2</c:v>
                </c:pt>
                <c:pt idx="36">
                  <c:v>2.2959455533424489E-2</c:v>
                </c:pt>
                <c:pt idx="37">
                  <c:v>1.4933714172969847E-2</c:v>
                </c:pt>
                <c:pt idx="38">
                  <c:v>7.8572558820720673E-2</c:v>
                </c:pt>
                <c:pt idx="39">
                  <c:v>6.6153500575742985E-3</c:v>
                </c:pt>
                <c:pt idx="40">
                  <c:v>1.4745134919441627E-2</c:v>
                </c:pt>
                <c:pt idx="41">
                  <c:v>9.9265795867330864E-2</c:v>
                </c:pt>
                <c:pt idx="42">
                  <c:v>-6.4147955579199056E-3</c:v>
                </c:pt>
                <c:pt idx="43">
                  <c:v>2.5838687796671644E-2</c:v>
                </c:pt>
                <c:pt idx="44">
                  <c:v>4.2823832762821201E-2</c:v>
                </c:pt>
                <c:pt idx="45">
                  <c:v>-7.2605834910199896E-3</c:v>
                </c:pt>
                <c:pt idx="46">
                  <c:v>3.1190085073137253E-2</c:v>
                </c:pt>
                <c:pt idx="47">
                  <c:v>2.2166562856621885E-2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63-486F-A66F-14FB8C9FA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05886272"/>
        <c:axId val="805886816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'tab4'!$H$6:$H$53</c:f>
              <c:numCache>
                <c:formatCode>_(* #,##0.00_);_(* \(#,##0.00\);_(* "-"??_);_(@_)</c:formatCode>
                <c:ptCount val="48"/>
                <c:pt idx="0">
                  <c:v>-0.37155958934986622</c:v>
                </c:pt>
                <c:pt idx="1">
                  <c:v>0.22269908023617546</c:v>
                </c:pt>
                <c:pt idx="2">
                  <c:v>-0.53445047338342633</c:v>
                </c:pt>
                <c:pt idx="3">
                  <c:v>-2.6595497008086841</c:v>
                </c:pt>
                <c:pt idx="4">
                  <c:v>-2.2578576184647083</c:v>
                </c:pt>
                <c:pt idx="5">
                  <c:v>-0.63859325206357909</c:v>
                </c:pt>
                <c:pt idx="6">
                  <c:v>-0.99311401588972537</c:v>
                </c:pt>
                <c:pt idx="7">
                  <c:v>-1.1419414924662927</c:v>
                </c:pt>
                <c:pt idx="8">
                  <c:v>-1.7194465093862021E-2</c:v>
                </c:pt>
                <c:pt idx="9">
                  <c:v>-0.33773106953314347</c:v>
                </c:pt>
                <c:pt idx="10">
                  <c:v>-0.44609129441499284</c:v>
                </c:pt>
                <c:pt idx="11">
                  <c:v>0.31707800832312216</c:v>
                </c:pt>
                <c:pt idx="12">
                  <c:v>-0.70950336399891434</c:v>
                </c:pt>
                <c:pt idx="13">
                  <c:v>-0.57623361478623991</c:v>
                </c:pt>
                <c:pt idx="14">
                  <c:v>0.45939483337748932</c:v>
                </c:pt>
                <c:pt idx="15">
                  <c:v>-0.64672277616952201</c:v>
                </c:pt>
                <c:pt idx="16">
                  <c:v>-0.74250407844738042</c:v>
                </c:pt>
                <c:pt idx="17">
                  <c:v>0.41072538969313221</c:v>
                </c:pt>
                <c:pt idx="18">
                  <c:v>5.0465175925236139E-2</c:v>
                </c:pt>
                <c:pt idx="19">
                  <c:v>5.6131809637314234E-3</c:v>
                </c:pt>
                <c:pt idx="20">
                  <c:v>0.21436321985215123</c:v>
                </c:pt>
                <c:pt idx="21">
                  <c:v>-0.64478581645289879</c:v>
                </c:pt>
                <c:pt idx="22">
                  <c:v>-0.47636301873303033</c:v>
                </c:pt>
                <c:pt idx="23">
                  <c:v>0.20792197588025019</c:v>
                </c:pt>
                <c:pt idx="24">
                  <c:v>-1.0364956256058431</c:v>
                </c:pt>
                <c:pt idx="25">
                  <c:v>0.12040068638509815</c:v>
                </c:pt>
                <c:pt idx="26">
                  <c:v>0.93027017865648176</c:v>
                </c:pt>
                <c:pt idx="27">
                  <c:v>-0.21314397377315153</c:v>
                </c:pt>
                <c:pt idx="28">
                  <c:v>0.13176044127623321</c:v>
                </c:pt>
                <c:pt idx="29">
                  <c:v>0.42478704744154783</c:v>
                </c:pt>
                <c:pt idx="30">
                  <c:v>-2.6478687062224893E-2</c:v>
                </c:pt>
                <c:pt idx="31">
                  <c:v>0.12462208600313929</c:v>
                </c:pt>
                <c:pt idx="32">
                  <c:v>0.52132078622942224</c:v>
                </c:pt>
                <c:pt idx="33">
                  <c:v>-0.19932584398161701</c:v>
                </c:pt>
                <c:pt idx="34">
                  <c:v>1.6764952889616325E-2</c:v>
                </c:pt>
                <c:pt idx="35">
                  <c:v>0.5081037795131742</c:v>
                </c:pt>
                <c:pt idx="36">
                  <c:v>-0.15387757922247758</c:v>
                </c:pt>
                <c:pt idx="37">
                  <c:v>0.30494288732237784</c:v>
                </c:pt>
                <c:pt idx="38">
                  <c:v>1.009150867052151</c:v>
                </c:pt>
                <c:pt idx="39">
                  <c:v>0.3552993883167801</c:v>
                </c:pt>
                <c:pt idx="40">
                  <c:v>7.7137453670850675E-2</c:v>
                </c:pt>
                <c:pt idx="41">
                  <c:v>1.0687795710599666</c:v>
                </c:pt>
                <c:pt idx="42">
                  <c:v>0.27036467126659147</c:v>
                </c:pt>
                <c:pt idx="43">
                  <c:v>0.44541607794633009</c:v>
                </c:pt>
                <c:pt idx="44">
                  <c:v>0.8854316145847303</c:v>
                </c:pt>
                <c:pt idx="45">
                  <c:v>0.19225767384576997</c:v>
                </c:pt>
                <c:pt idx="46">
                  <c:v>0.38986698030673494</c:v>
                </c:pt>
                <c:pt idx="47">
                  <c:v>0.99293842508796182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63-486F-A66F-14FB8C9FA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6272"/>
        <c:axId val="805886816"/>
      </c:lineChart>
      <c:dateAx>
        <c:axId val="80588627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681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8058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'tab5'!$C$4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'tab5'!$C$6:$C$10</c:f>
              <c:numCache>
                <c:formatCode>_-* #,##0.0_-;\-* #,##0.0_-;_-* "-"??_-;_-@_-</c:formatCode>
                <c:ptCount val="5"/>
                <c:pt idx="0">
                  <c:v>58.796342726882571</c:v>
                </c:pt>
                <c:pt idx="1">
                  <c:v>58.871466405487041</c:v>
                </c:pt>
                <c:pt idx="2">
                  <c:v>63.498567155819565</c:v>
                </c:pt>
                <c:pt idx="3">
                  <c:v>65.049779454967762</c:v>
                </c:pt>
                <c:pt idx="4">
                  <c:v>67.387207932061315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7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'tab5'!$D$6:$D$10</c:f>
              <c:numCache>
                <c:formatCode>_-* #,##0.0_-;\-* #,##0.0_-;_-* "-"??_-;_-@_-</c:formatCode>
                <c:ptCount val="5"/>
                <c:pt idx="0">
                  <c:v>38.414097842099991</c:v>
                </c:pt>
                <c:pt idx="1">
                  <c:v>35.929668341180005</c:v>
                </c:pt>
                <c:pt idx="2">
                  <c:v>39.315666558000004</c:v>
                </c:pt>
                <c:pt idx="3">
                  <c:v>40.546579817857413</c:v>
                </c:pt>
                <c:pt idx="4">
                  <c:v>38.061853340681537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87360"/>
        <c:axId val="805875936"/>
      </c:barChart>
      <c:dateAx>
        <c:axId val="80588736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936"/>
        <c:crosses val="autoZero"/>
        <c:auto val="1"/>
        <c:lblOffset val="100"/>
        <c:baseTimeUnit val="months"/>
        <c:majorTimeUnit val="months"/>
        <c:minorTimeUnit val="months"/>
      </c:dateAx>
      <c:valAx>
        <c:axId val="805875936"/>
        <c:scaling>
          <c:orientation val="minMax"/>
          <c:max val="50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6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'tab5'!$E$6:$E$10</c:f>
              <c:numCache>
                <c:formatCode>_-* #,##0.0_-;\-* #,##0.0_-;_-* "-"??_-;_-@_-</c:formatCode>
                <c:ptCount val="5"/>
                <c:pt idx="0">
                  <c:v>23.24687299999999</c:v>
                </c:pt>
                <c:pt idx="1">
                  <c:v>19.834366892339542</c:v>
                </c:pt>
                <c:pt idx="2">
                  <c:v>17.541</c:v>
                </c:pt>
                <c:pt idx="3">
                  <c:v>16.891868026082101</c:v>
                </c:pt>
                <c:pt idx="4">
                  <c:v>20.762806998865699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1712"/>
        <c:axId val="805881376"/>
      </c:barChart>
      <c:dateAx>
        <c:axId val="8058917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1376"/>
        <c:crosses val="autoZero"/>
        <c:auto val="1"/>
        <c:lblOffset val="100"/>
        <c:baseTimeUnit val="months"/>
        <c:majorTimeUnit val="months"/>
        <c:minorTimeUnit val="months"/>
      </c:dateAx>
      <c:valAx>
        <c:axId val="805881376"/>
        <c:scaling>
          <c:orientation val="minMax"/>
          <c:max val="30"/>
          <c:min val="1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rgbClr val="FF5627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5627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'tab5'!$F$6:$F$10</c:f>
              <c:numCache>
                <c:formatCode>_-* #,##0.0_-;\-* #,##0.0_-;_-* "-"??_-;_-@_-</c:formatCode>
                <c:ptCount val="5"/>
                <c:pt idx="0">
                  <c:v>6.9804463959999996</c:v>
                </c:pt>
                <c:pt idx="1">
                  <c:v>3.5460720770000003</c:v>
                </c:pt>
                <c:pt idx="2">
                  <c:v>4.3850783709999988</c:v>
                </c:pt>
                <c:pt idx="3">
                  <c:v>5.9971167052799998</c:v>
                </c:pt>
                <c:pt idx="4">
                  <c:v>6.718163925799999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77024"/>
        <c:axId val="805883552"/>
      </c:barChart>
      <c:dateAx>
        <c:axId val="8058770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552"/>
        <c:crosses val="autoZero"/>
        <c:auto val="1"/>
        <c:lblOffset val="100"/>
        <c:baseTimeUnit val="months"/>
        <c:majorTimeUnit val="months"/>
        <c:minorTimeUnit val="months"/>
      </c:dateAx>
      <c:valAx>
        <c:axId val="805883552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70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19</xdr:row>
      <xdr:rowOff>166919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pSpPr/>
      </xdr:nvGrpSpPr>
      <xdr:grpSpPr>
        <a:xfrm>
          <a:off x="4076700" y="1724025"/>
          <a:ext cx="3365100" cy="1438490"/>
          <a:chOff x="8321178" y="4952945"/>
          <a:chExt cx="33651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GrpSpPr/>
        </xdr:nvGrpSpPr>
        <xdr:grpSpPr>
          <a:xfrm>
            <a:off x="8321178" y="5060666"/>
            <a:ext cx="1637377" cy="307777"/>
            <a:chOff x="6703342" y="3677234"/>
            <a:chExt cx="1637377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A00-000015000000}"/>
                </a:ext>
              </a:extLst>
            </xdr:cNvPr>
            <xdr:cNvSpPr/>
          </xdr:nvSpPr>
          <xdr:spPr>
            <a:xfrm>
              <a:off x="6703342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A00-000016000000}"/>
                </a:ext>
              </a:extLst>
            </xdr:cNvPr>
            <xdr:cNvSpPr/>
          </xdr:nvSpPr>
          <xdr:spPr>
            <a:xfrm>
              <a:off x="8160719" y="3758795"/>
              <a:ext cx="180000" cy="144655"/>
            </a:xfrm>
            <a:prstGeom prst="rect">
              <a:avLst/>
            </a:prstGeom>
            <a:solidFill>
              <a:schemeClr val="tx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A00-000006000000}"/>
              </a:ext>
            </a:extLst>
          </xdr:cNvPr>
          <xdr:cNvGrpSpPr/>
        </xdr:nvGrpSpPr>
        <xdr:grpSpPr>
          <a:xfrm>
            <a:off x="8333878" y="5518301"/>
            <a:ext cx="1637377" cy="307777"/>
            <a:chOff x="6703342" y="4258316"/>
            <a:chExt cx="1637377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A00-000013000000}"/>
                </a:ext>
              </a:extLst>
            </xdr:cNvPr>
            <xdr:cNvSpPr/>
          </xdr:nvSpPr>
          <xdr:spPr>
            <a:xfrm>
              <a:off x="6703342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A00-000014000000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A00-000007000000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A00-000011000000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A00-000012000000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A00-000008000000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A00-00000F000000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F5627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rgbClr val="FF5627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A00-00001000000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rgbClr val="FF5627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A00-000009000000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A00-00000D000000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A00-00000E000000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A00-00000A000000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A00-00000B000000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A00-00000C000000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B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B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B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B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B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B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1B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1B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1C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C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C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C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1C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C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C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1C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C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C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1C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C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C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C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C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D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D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D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D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D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D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D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1D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1D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E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1E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E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E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E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E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E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1E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E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E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1E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E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E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1E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E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E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E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E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F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F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F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F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F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F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1F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1F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20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20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0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20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20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0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0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20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20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0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20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20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20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0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0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0F00-000011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8" name="Losango 17">
              <a:extLst>
                <a:ext uri="{FF2B5EF4-FFF2-40B4-BE49-F238E27FC236}">
                  <a16:creationId xmlns:a16="http://schemas.microsoft.com/office/drawing/2014/main" id="{00000000-0008-0000-0F00-000012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0F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0F00-000010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00000000-0008-0000-0F00-00000C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13" name="Conector reto 12">
              <a:extLst>
                <a:ext uri="{FF2B5EF4-FFF2-40B4-BE49-F238E27FC236}">
                  <a16:creationId xmlns:a16="http://schemas.microsoft.com/office/drawing/2014/main" id="{00000000-0008-0000-0F00-00000D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0F00-00000E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21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21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1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1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1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21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21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22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22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2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2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22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2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22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2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2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22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22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2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22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22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22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2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2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23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23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3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3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23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23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24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24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4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24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24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4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24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24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24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24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24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4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4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6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26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26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6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6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6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6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26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26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7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27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27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7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7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27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7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27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7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7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27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27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7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27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27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27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7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7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2800-00000B000000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2800-00000C00000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800-000005000000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8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800-00000A000000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800-00000600000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00000000-0008-0000-2800-000007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0000000-0008-0000-2800-0000080000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900-000004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0000000-0008-0000-2900-000014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2900-000015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900-000005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9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2900-000013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900-000006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00000000-0008-0000-2900-00001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900-000011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900-000007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00000000-0008-0000-2900-00000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2900-00000F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900-000008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00000000-0008-0000-2900-00000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2900-00000D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2900-000009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900-00000A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9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000-00000800000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4" name="Conector reto 23">
              <a:extLst>
                <a:ext uri="{FF2B5EF4-FFF2-40B4-BE49-F238E27FC236}">
                  <a16:creationId xmlns:a16="http://schemas.microsoft.com/office/drawing/2014/main" id="{00000000-0008-0000-1000-000018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5" name="Retângulo 24">
              <a:extLst>
                <a:ext uri="{FF2B5EF4-FFF2-40B4-BE49-F238E27FC236}">
                  <a16:creationId xmlns:a16="http://schemas.microsoft.com/office/drawing/2014/main" id="{00000000-0008-0000-1000-000019000000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000-000009000000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22" name="Conector reto 21">
              <a:extLst>
                <a:ext uri="{FF2B5EF4-FFF2-40B4-BE49-F238E27FC236}">
                  <a16:creationId xmlns:a16="http://schemas.microsoft.com/office/drawing/2014/main" id="{00000000-0008-0000-1000-000016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3" name="Retângulo 22">
              <a:extLst>
                <a:ext uri="{FF2B5EF4-FFF2-40B4-BE49-F238E27FC236}">
                  <a16:creationId xmlns:a16="http://schemas.microsoft.com/office/drawing/2014/main" id="{00000000-0008-0000-1000-000017000000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000-00000A000000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20" name="Losango 19">
              <a:extLst>
                <a:ext uri="{FF2B5EF4-FFF2-40B4-BE49-F238E27FC236}">
                  <a16:creationId xmlns:a16="http://schemas.microsoft.com/office/drawing/2014/main" id="{00000000-0008-0000-1000-000014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000-00001500000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00000000-0008-0000-1000-00000B000000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0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000-000013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00000000-0008-0000-1000-00000C000000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6" name="Conector reto 15">
              <a:extLst>
                <a:ext uri="{FF2B5EF4-FFF2-40B4-BE49-F238E27FC236}">
                  <a16:creationId xmlns:a16="http://schemas.microsoft.com/office/drawing/2014/main" id="{00000000-0008-0000-1000-000010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000-00001100000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13" name="Agrupar 12">
            <a:extLst>
              <a:ext uri="{FF2B5EF4-FFF2-40B4-BE49-F238E27FC236}">
                <a16:creationId xmlns:a16="http://schemas.microsoft.com/office/drawing/2014/main" id="{00000000-0008-0000-1000-00000D000000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000-00000E000000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0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4</xdr:row>
      <xdr:rowOff>38100</xdr:rowOff>
    </xdr:from>
    <xdr:to>
      <xdr:col>13</xdr:col>
      <xdr:colOff>576350</xdr:colOff>
      <xdr:row>22</xdr:row>
      <xdr:rowOff>132377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361950</xdr:colOff>
      <xdr:row>5</xdr:row>
      <xdr:rowOff>180975</xdr:rowOff>
    </xdr:from>
    <xdr:to>
      <xdr:col>17</xdr:col>
      <xdr:colOff>449197</xdr:colOff>
      <xdr:row>19</xdr:row>
      <xdr:rowOff>103086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pSpPr/>
      </xdr:nvGrpSpPr>
      <xdr:grpSpPr>
        <a:xfrm>
          <a:off x="8677275" y="1133475"/>
          <a:ext cx="1916047" cy="2589111"/>
          <a:chOff x="8543406" y="2375189"/>
          <a:chExt cx="1916047" cy="2589111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GrpSpPr/>
        </xdr:nvGrpSpPr>
        <xdr:grpSpPr>
          <a:xfrm>
            <a:off x="8543406" y="2375189"/>
            <a:ext cx="1638057" cy="307777"/>
            <a:chOff x="955207" y="4994079"/>
            <a:chExt cx="1638057" cy="307777"/>
          </a:xfrm>
        </xdr:grpSpPr>
        <xdr:cxnSp macro="">
          <xdr:nvCxnSpPr>
            <xdr:cNvPr id="21" name="Conector reto 20">
              <a:extLst>
                <a:ext uri="{FF2B5EF4-FFF2-40B4-BE49-F238E27FC236}">
                  <a16:creationId xmlns:a16="http://schemas.microsoft.com/office/drawing/2014/main" id="{00000000-0008-0000-1100-00001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100-000016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GrpSpPr/>
        </xdr:nvGrpSpPr>
        <xdr:grpSpPr>
          <a:xfrm>
            <a:off x="8543406" y="2945522"/>
            <a:ext cx="1638057" cy="307777"/>
            <a:chOff x="955207" y="4994079"/>
            <a:chExt cx="1638057" cy="307777"/>
          </a:xfrm>
        </xdr:grpSpPr>
        <xdr:cxnSp macro="">
          <xdr:nvCxnSpPr>
            <xdr:cNvPr id="19" name="Conector reto 18">
              <a:extLst>
                <a:ext uri="{FF2B5EF4-FFF2-40B4-BE49-F238E27FC236}">
                  <a16:creationId xmlns:a16="http://schemas.microsoft.com/office/drawing/2014/main" id="{00000000-0008-0000-1100-000013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C90035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100-000014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100-00000A000000}"/>
              </a:ext>
            </a:extLst>
          </xdr:cNvPr>
          <xdr:cNvGrpSpPr/>
        </xdr:nvGrpSpPr>
        <xdr:grpSpPr>
          <a:xfrm>
            <a:off x="8543406" y="3515855"/>
            <a:ext cx="1916047" cy="307777"/>
            <a:chOff x="955207" y="4994079"/>
            <a:chExt cx="1916047" cy="307777"/>
          </a:xfrm>
        </xdr:grpSpPr>
        <xdr:cxnSp macro="">
          <xdr:nvCxnSpPr>
            <xdr:cNvPr id="17" name="Conector reto 16">
              <a:extLst>
                <a:ext uri="{FF2B5EF4-FFF2-40B4-BE49-F238E27FC236}">
                  <a16:creationId xmlns:a16="http://schemas.microsoft.com/office/drawing/2014/main" id="{00000000-0008-0000-1100-000011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6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100-000012000000}"/>
                </a:ext>
              </a:extLst>
            </xdr:cNvPr>
            <xdr:cNvSpPr/>
          </xdr:nvSpPr>
          <xdr:spPr>
            <a:xfrm>
              <a:off x="1181443" y="4994079"/>
              <a:ext cx="168981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</xdr:grpSp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00000000-0008-0000-1100-00000B000000}"/>
              </a:ext>
            </a:extLst>
          </xdr:cNvPr>
          <xdr:cNvGrpSpPr/>
        </xdr:nvGrpSpPr>
        <xdr:grpSpPr>
          <a:xfrm>
            <a:off x="8543406" y="4086188"/>
            <a:ext cx="1638057" cy="307777"/>
            <a:chOff x="955207" y="4994079"/>
            <a:chExt cx="1638057" cy="307777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1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F5627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100-000010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F5627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00000000-0008-0000-1100-00000C000000}"/>
              </a:ext>
            </a:extLst>
          </xdr:cNvPr>
          <xdr:cNvGrpSpPr/>
        </xdr:nvGrpSpPr>
        <xdr:grpSpPr>
          <a:xfrm>
            <a:off x="8543406" y="4656523"/>
            <a:ext cx="1638057" cy="307777"/>
            <a:chOff x="955207" y="4994079"/>
            <a:chExt cx="1638057" cy="307777"/>
          </a:xfrm>
        </xdr:grpSpPr>
        <xdr:cxnSp macro="">
          <xdr:nvCxnSpPr>
            <xdr:cNvPr id="13" name="Conector reto 12">
              <a:extLst>
                <a:ext uri="{FF2B5EF4-FFF2-40B4-BE49-F238E27FC236}">
                  <a16:creationId xmlns:a16="http://schemas.microsoft.com/office/drawing/2014/main" id="{00000000-0008-0000-1100-00000D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100-00000E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4</xdr:row>
      <xdr:rowOff>76200</xdr:rowOff>
    </xdr:from>
    <xdr:to>
      <xdr:col>14</xdr:col>
      <xdr:colOff>23900</xdr:colOff>
      <xdr:row>22</xdr:row>
      <xdr:rowOff>170477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571500</xdr:colOff>
      <xdr:row>8</xdr:row>
      <xdr:rowOff>0</xdr:rowOff>
    </xdr:from>
    <xdr:to>
      <xdr:col>18</xdr:col>
      <xdr:colOff>49147</xdr:colOff>
      <xdr:row>15</xdr:row>
      <xdr:rowOff>114943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pSpPr/>
      </xdr:nvGrpSpPr>
      <xdr:grpSpPr>
        <a:xfrm>
          <a:off x="8886825" y="1524000"/>
          <a:ext cx="1916047" cy="1448443"/>
          <a:chOff x="8543406" y="2375189"/>
          <a:chExt cx="1916047" cy="1448443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GrpSpPr/>
        </xdr:nvGrpSpPr>
        <xdr:grpSpPr>
          <a:xfrm>
            <a:off x="8543406" y="2375189"/>
            <a:ext cx="1638057" cy="307777"/>
            <a:chOff x="955207" y="4994079"/>
            <a:chExt cx="1638057" cy="307777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2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C90035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200-000010000000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GrpSpPr/>
        </xdr:nvGrpSpPr>
        <xdr:grpSpPr>
          <a:xfrm>
            <a:off x="8543406" y="2837801"/>
            <a:ext cx="1638057" cy="523220"/>
            <a:chOff x="955207" y="4886358"/>
            <a:chExt cx="1638057" cy="523220"/>
          </a:xfrm>
        </xdr:grpSpPr>
        <xdr:cxnSp macro="">
          <xdr:nvCxnSpPr>
            <xdr:cNvPr id="13" name="Conector reto 12">
              <a:extLst>
                <a:ext uri="{FF2B5EF4-FFF2-40B4-BE49-F238E27FC236}">
                  <a16:creationId xmlns:a16="http://schemas.microsoft.com/office/drawing/2014/main" id="{00000000-0008-0000-1200-00000D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200-00000E000000}"/>
                </a:ext>
              </a:extLst>
            </xdr:cNvPr>
            <xdr:cNvSpPr/>
          </xdr:nvSpPr>
          <xdr:spPr>
            <a:xfrm>
              <a:off x="1181443" y="4886358"/>
              <a:ext cx="1411821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Combustíveis do ciclo Otto</a:t>
              </a:r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200-00000A000000}"/>
              </a:ext>
            </a:extLst>
          </xdr:cNvPr>
          <xdr:cNvGrpSpPr/>
        </xdr:nvGrpSpPr>
        <xdr:grpSpPr>
          <a:xfrm>
            <a:off x="8543406" y="3515855"/>
            <a:ext cx="1916047" cy="307777"/>
            <a:chOff x="955207" y="4994079"/>
            <a:chExt cx="1916047" cy="307777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2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6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1200-00000C000000}"/>
                </a:ext>
              </a:extLst>
            </xdr:cNvPr>
            <xdr:cNvSpPr/>
          </xdr:nvSpPr>
          <xdr:spPr>
            <a:xfrm>
              <a:off x="1181443" y="4994079"/>
              <a:ext cx="168981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14</xdr:col>
      <xdr:colOff>71525</xdr:colOff>
      <xdr:row>22</xdr:row>
      <xdr:rowOff>184213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400050</xdr:colOff>
      <xdr:row>4</xdr:row>
      <xdr:rowOff>57150</xdr:rowOff>
    </xdr:from>
    <xdr:to>
      <xdr:col>18</xdr:col>
      <xdr:colOff>113425</xdr:colOff>
      <xdr:row>21</xdr:row>
      <xdr:rowOff>31838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pSpPr/>
      </xdr:nvGrpSpPr>
      <xdr:grpSpPr>
        <a:xfrm>
          <a:off x="8715375" y="819150"/>
          <a:ext cx="2151775" cy="3213188"/>
          <a:chOff x="8526557" y="2433039"/>
          <a:chExt cx="2151775" cy="3213188"/>
        </a:xfrm>
      </xdr:grpSpPr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GrpSpPr/>
        </xdr:nvGrpSpPr>
        <xdr:grpSpPr>
          <a:xfrm>
            <a:off x="8526557" y="3014121"/>
            <a:ext cx="1654906" cy="307777"/>
            <a:chOff x="8526557" y="2375189"/>
            <a:chExt cx="1654906" cy="307777"/>
          </a:xfrm>
        </xdr:grpSpPr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1300-00001A000000}"/>
                </a:ext>
              </a:extLst>
            </xdr:cNvPr>
            <xdr:cNvSpPr/>
          </xdr:nvSpPr>
          <xdr:spPr>
            <a:xfrm>
              <a:off x="8769642" y="237518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</a:p>
          </xdr:txBody>
        </xdr:sp>
        <xdr:sp macro="" textlink="">
          <xdr:nvSpPr>
            <xdr:cNvPr id="27" name="Retângulo 26">
              <a:extLst>
                <a:ext uri="{FF2B5EF4-FFF2-40B4-BE49-F238E27FC236}">
                  <a16:creationId xmlns:a16="http://schemas.microsoft.com/office/drawing/2014/main" id="{00000000-0008-0000-1300-00001B000000}"/>
                </a:ext>
              </a:extLst>
            </xdr:cNvPr>
            <xdr:cNvSpPr/>
          </xdr:nvSpPr>
          <xdr:spPr>
            <a:xfrm>
              <a:off x="8526557" y="2456750"/>
              <a:ext cx="180000" cy="144655"/>
            </a:xfrm>
            <a:prstGeom prst="rect">
              <a:avLst/>
            </a:prstGeom>
            <a:solidFill>
              <a:schemeClr val="tx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300-000009000000}"/>
              </a:ext>
            </a:extLst>
          </xdr:cNvPr>
          <xdr:cNvGrpSpPr/>
        </xdr:nvGrpSpPr>
        <xdr:grpSpPr>
          <a:xfrm>
            <a:off x="8526557" y="3595203"/>
            <a:ext cx="1654906" cy="307777"/>
            <a:chOff x="8526557" y="2945522"/>
            <a:chExt cx="1654906" cy="307777"/>
          </a:xfrm>
        </xdr:grpSpPr>
        <xdr:sp macro="" textlink="">
          <xdr:nvSpPr>
            <xdr:cNvPr id="24" name="Retângulo 23">
              <a:extLst>
                <a:ext uri="{FF2B5EF4-FFF2-40B4-BE49-F238E27FC236}">
                  <a16:creationId xmlns:a16="http://schemas.microsoft.com/office/drawing/2014/main" id="{00000000-0008-0000-1300-000018000000}"/>
                </a:ext>
              </a:extLst>
            </xdr:cNvPr>
            <xdr:cNvSpPr/>
          </xdr:nvSpPr>
          <xdr:spPr>
            <a:xfrm>
              <a:off x="8769642" y="2945522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</a:p>
          </xdr:txBody>
        </xdr:sp>
        <xdr:sp macro="" textlink="">
          <xdr:nvSpPr>
            <xdr:cNvPr id="25" name="Retângulo 24">
              <a:extLst>
                <a:ext uri="{FF2B5EF4-FFF2-40B4-BE49-F238E27FC236}">
                  <a16:creationId xmlns:a16="http://schemas.microsoft.com/office/drawing/2014/main" id="{00000000-0008-0000-1300-000019000000}"/>
                </a:ext>
              </a:extLst>
            </xdr:cNvPr>
            <xdr:cNvSpPr/>
          </xdr:nvSpPr>
          <xdr:spPr>
            <a:xfrm>
              <a:off x="8526557" y="3027083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300-00000A000000}"/>
              </a:ext>
            </a:extLst>
          </xdr:cNvPr>
          <xdr:cNvGrpSpPr/>
        </xdr:nvGrpSpPr>
        <xdr:grpSpPr>
          <a:xfrm>
            <a:off x="8526557" y="4176285"/>
            <a:ext cx="2151775" cy="307777"/>
            <a:chOff x="8526557" y="3515855"/>
            <a:chExt cx="2151775" cy="307777"/>
          </a:xfrm>
        </xdr:grpSpPr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300-000016000000}"/>
                </a:ext>
              </a:extLst>
            </xdr:cNvPr>
            <xdr:cNvSpPr/>
          </xdr:nvSpPr>
          <xdr:spPr>
            <a:xfrm>
              <a:off x="8769642" y="3515855"/>
              <a:ext cx="190869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23" name="Retângulo 22">
              <a:extLst>
                <a:ext uri="{FF2B5EF4-FFF2-40B4-BE49-F238E27FC236}">
                  <a16:creationId xmlns:a16="http://schemas.microsoft.com/office/drawing/2014/main" id="{00000000-0008-0000-1300-000017000000}"/>
                </a:ext>
              </a:extLst>
            </xdr:cNvPr>
            <xdr:cNvSpPr/>
          </xdr:nvSpPr>
          <xdr:spPr>
            <a:xfrm>
              <a:off x="8526557" y="3597416"/>
              <a:ext cx="180000" cy="144655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00000000-0008-0000-1300-00000B000000}"/>
              </a:ext>
            </a:extLst>
          </xdr:cNvPr>
          <xdr:cNvGrpSpPr/>
        </xdr:nvGrpSpPr>
        <xdr:grpSpPr>
          <a:xfrm>
            <a:off x="8526557" y="4757367"/>
            <a:ext cx="1654906" cy="307777"/>
            <a:chOff x="8526557" y="4086188"/>
            <a:chExt cx="1654906" cy="307777"/>
          </a:xfrm>
        </xdr:grpSpPr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300-000014000000}"/>
                </a:ext>
              </a:extLst>
            </xdr:cNvPr>
            <xdr:cNvSpPr/>
          </xdr:nvSpPr>
          <xdr:spPr>
            <a:xfrm>
              <a:off x="8769642" y="4086188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F5627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</a:p>
          </xdr:txBody>
        </xdr: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300-000015000000}"/>
                </a:ext>
              </a:extLst>
            </xdr:cNvPr>
            <xdr:cNvSpPr/>
          </xdr:nvSpPr>
          <xdr:spPr>
            <a:xfrm>
              <a:off x="8526557" y="4167749"/>
              <a:ext cx="180000" cy="144655"/>
            </a:xfrm>
            <a:prstGeom prst="rect">
              <a:avLst/>
            </a:prstGeom>
            <a:solidFill>
              <a:srgbClr val="FF5627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00000000-0008-0000-1300-00000C000000}"/>
              </a:ext>
            </a:extLst>
          </xdr:cNvPr>
          <xdr:cNvGrpSpPr/>
        </xdr:nvGrpSpPr>
        <xdr:grpSpPr>
          <a:xfrm>
            <a:off x="8526557" y="5338450"/>
            <a:ext cx="1654906" cy="307777"/>
            <a:chOff x="8526557" y="4656523"/>
            <a:chExt cx="1654906" cy="307777"/>
          </a:xfrm>
        </xdr:grpSpPr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300-000012000000}"/>
                </a:ext>
              </a:extLst>
            </xdr:cNvPr>
            <xdr:cNvSpPr/>
          </xdr:nvSpPr>
          <xdr:spPr>
            <a:xfrm>
              <a:off x="8769642" y="465652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</a:p>
          </xdr:txBody>
        </xdr: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300-000013000000}"/>
                </a:ext>
              </a:extLst>
            </xdr:cNvPr>
            <xdr:cNvSpPr/>
          </xdr:nvSpPr>
          <xdr:spPr>
            <a:xfrm>
              <a:off x="8526557" y="474304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3" name="Agrupar 12">
            <a:extLst>
              <a:ext uri="{FF2B5EF4-FFF2-40B4-BE49-F238E27FC236}">
                <a16:creationId xmlns:a16="http://schemas.microsoft.com/office/drawing/2014/main" id="{00000000-0008-0000-1300-00000D000000}"/>
              </a:ext>
            </a:extLst>
          </xdr:cNvPr>
          <xdr:cNvGrpSpPr/>
        </xdr:nvGrpSpPr>
        <xdr:grpSpPr>
          <a:xfrm>
            <a:off x="8526557" y="2433039"/>
            <a:ext cx="2151775" cy="307777"/>
            <a:chOff x="8526557" y="2433039"/>
            <a:chExt cx="2151775" cy="307777"/>
          </a:xfrm>
        </xdr:grpSpPr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00000000-0008-0000-1300-00000E000000}"/>
                </a:ext>
              </a:extLst>
            </xdr:cNvPr>
            <xdr:cNvGrpSpPr/>
          </xdr:nvGrpSpPr>
          <xdr:grpSpPr>
            <a:xfrm>
              <a:off x="8526557" y="2433039"/>
              <a:ext cx="2151775" cy="307777"/>
              <a:chOff x="955207" y="4994079"/>
              <a:chExt cx="2151775" cy="307777"/>
            </a:xfrm>
          </xdr:grpSpPr>
          <xdr:cxnSp macro="">
            <xdr:nvCxnSpPr>
              <xdr:cNvPr id="16" name="Conector reto 15">
                <a:extLst>
                  <a:ext uri="{FF2B5EF4-FFF2-40B4-BE49-F238E27FC236}">
                    <a16:creationId xmlns:a16="http://schemas.microsoft.com/office/drawing/2014/main" id="{00000000-0008-0000-1300-000010000000}"/>
                  </a:ext>
                </a:extLst>
              </xdr:cNvPr>
              <xdr:cNvCxnSpPr>
                <a:cxnSpLocks/>
              </xdr:cNvCxnSpPr>
            </xdr:nvCxnSpPr>
            <xdr:spPr bwMode="auto">
              <a:xfrm>
                <a:off x="955207" y="5147968"/>
                <a:ext cx="216000" cy="0"/>
              </a:xfrm>
              <a:prstGeom prst="line">
                <a:avLst/>
              </a:prstGeom>
              <a:noFill/>
              <a:ln w="38100" cap="flat" cmpd="sng" algn="ctr">
                <a:solidFill>
                  <a:schemeClr val="bg1">
                    <a:lumMod val="50000"/>
                  </a:scheme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</xdr:cxnSp>
          <xdr:sp macro="" textlink="">
            <xdr:nvSpPr>
              <xdr:cNvPr id="17" name="Retângulo 16">
                <a:extLst>
                  <a:ext uri="{FF2B5EF4-FFF2-40B4-BE49-F238E27FC236}">
                    <a16:creationId xmlns:a16="http://schemas.microsoft.com/office/drawing/2014/main" id="{00000000-0008-0000-1300-000011000000}"/>
                  </a:ext>
                </a:extLst>
              </xdr:cNvPr>
              <xdr:cNvSpPr/>
            </xdr:nvSpPr>
            <xdr:spPr>
              <a:xfrm>
                <a:off x="1181443" y="4994079"/>
                <a:ext cx="1925539" cy="307777"/>
              </a:xfrm>
              <a:prstGeom prst="rect">
                <a:avLst/>
              </a:prstGeom>
            </xdr:spPr>
            <xdr:txBody>
              <a:bodyPr wrap="square" anchor="ctr">
                <a:spAutoFit/>
              </a:bodyPr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defTabSz="457200" eaLnBrk="1" fontAlgn="auto" hangingPunct="1">
                  <a:spcBef>
                    <a:spcPts val="0"/>
                  </a:spcBef>
                  <a:spcAft>
                    <a:spcPts val="0"/>
                  </a:spcAft>
                </a:pPr>
                <a:r>
                  <a:rPr lang="pt-BR" sz="1400" b="1">
                    <a:solidFill>
                      <a:schemeClr val="bg1">
                        <a:lumMod val="50000"/>
                        <a:alpha val="99000"/>
                      </a:schemeClr>
                    </a:solidFill>
                    <a:latin typeface="Bahnschrift" panose="020B0502040204020203" pitchFamily="34" charset="0"/>
                    <a:ea typeface="Tahoma" panose="020B0604030504040204" pitchFamily="34" charset="0"/>
                    <a:cs typeface="Arial" panose="020B0604020202020204" pitchFamily="34" charset="0"/>
                  </a:rPr>
                  <a:t>Variação líquida total</a:t>
                </a:r>
              </a:p>
            </xdr:txBody>
          </xdr:sp>
        </xdr:grpSp>
        <xdr:sp macro="" textlink="">
          <xdr:nvSpPr>
            <xdr:cNvPr id="15" name="Losango 14">
              <a:extLst>
                <a:ext uri="{FF2B5EF4-FFF2-40B4-BE49-F238E27FC236}">
                  <a16:creationId xmlns:a16="http://schemas.microsoft.com/office/drawing/2014/main" id="{00000000-0008-0000-1300-00000F000000}"/>
                </a:ext>
              </a:extLst>
            </xdr:cNvPr>
            <xdr:cNvSpPr/>
          </xdr:nvSpPr>
          <xdr:spPr>
            <a:xfrm>
              <a:off x="8591708" y="2532928"/>
              <a:ext cx="108000" cy="108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E134"/>
  <sheetViews>
    <sheetView showGridLines="0" tabSelected="1" workbookViewId="0">
      <selection activeCell="B7" sqref="B7"/>
    </sheetView>
  </sheetViews>
  <sheetFormatPr defaultRowHeight="15" customHeight="1" x14ac:dyDescent="0.25"/>
  <cols>
    <col min="2" max="2" width="9.140625" customWidth="1"/>
  </cols>
  <sheetData>
    <row r="2" spans="2:5" ht="15" customHeight="1" x14ac:dyDescent="0.25">
      <c r="E2" s="24" t="s">
        <v>10</v>
      </c>
    </row>
    <row r="3" spans="2:5" ht="15" customHeight="1" x14ac:dyDescent="0.25">
      <c r="E3" s="25" t="str">
        <f>Datas!$C$4</f>
        <v>Outubro 2022</v>
      </c>
    </row>
    <row r="5" spans="2:5" ht="15" customHeight="1" x14ac:dyDescent="0.25">
      <c r="E5" s="26" t="s">
        <v>23</v>
      </c>
    </row>
    <row r="6" spans="2:5" ht="15" customHeight="1" x14ac:dyDescent="0.25">
      <c r="E6" s="26"/>
    </row>
    <row r="8" spans="2:5" ht="15" customHeight="1" x14ac:dyDescent="0.25">
      <c r="B8" s="27" t="s">
        <v>11</v>
      </c>
      <c r="C8" s="28"/>
    </row>
    <row r="9" spans="2:5" ht="15" customHeight="1" x14ac:dyDescent="0.25">
      <c r="B9" s="27" t="s">
        <v>13</v>
      </c>
      <c r="C9" s="27"/>
    </row>
    <row r="10" spans="2:5" ht="15" customHeight="1" x14ac:dyDescent="0.25">
      <c r="B10" s="27" t="s">
        <v>21</v>
      </c>
      <c r="C10" s="27"/>
    </row>
    <row r="11" spans="2:5" ht="15" customHeight="1" x14ac:dyDescent="0.25">
      <c r="B11" s="27" t="s">
        <v>36</v>
      </c>
      <c r="C11" s="27"/>
    </row>
    <row r="12" spans="2:5" ht="15" customHeight="1" x14ac:dyDescent="0.25">
      <c r="B12" s="27" t="s">
        <v>30</v>
      </c>
      <c r="C12" s="27"/>
    </row>
    <row r="13" spans="2:5" ht="15" customHeight="1" x14ac:dyDescent="0.25">
      <c r="B13" s="27" t="s">
        <v>33</v>
      </c>
      <c r="C13" s="27"/>
    </row>
    <row r="14" spans="2:5" ht="15" customHeight="1" x14ac:dyDescent="0.25">
      <c r="B14" s="27" t="s">
        <v>42</v>
      </c>
      <c r="C14" s="27"/>
    </row>
    <row r="15" spans="2:5" ht="15" customHeight="1" x14ac:dyDescent="0.25">
      <c r="B15" s="27" t="s">
        <v>45</v>
      </c>
      <c r="C15" s="27"/>
    </row>
    <row r="16" spans="2:5" ht="15" customHeight="1" x14ac:dyDescent="0.25">
      <c r="B16" s="27" t="s">
        <v>50</v>
      </c>
      <c r="C16" s="27"/>
    </row>
    <row r="17" spans="2:3" ht="15" customHeight="1" x14ac:dyDescent="0.25">
      <c r="B17" s="27" t="s">
        <v>48</v>
      </c>
      <c r="C17" s="27"/>
    </row>
    <row r="18" spans="2:3" ht="15" customHeight="1" x14ac:dyDescent="0.25">
      <c r="B18" s="27" t="s">
        <v>49</v>
      </c>
      <c r="C18" s="27"/>
    </row>
    <row r="19" spans="2:3" ht="15" customHeight="1" x14ac:dyDescent="0.25">
      <c r="B19" s="27" t="s">
        <v>73</v>
      </c>
      <c r="C19" s="27"/>
    </row>
    <row r="20" spans="2:3" ht="15" customHeight="1" x14ac:dyDescent="0.25">
      <c r="B20" s="27" t="s">
        <v>71</v>
      </c>
      <c r="C20" s="27"/>
    </row>
    <row r="21" spans="2:3" ht="15" customHeight="1" x14ac:dyDescent="0.25">
      <c r="B21" s="27" t="s">
        <v>72</v>
      </c>
      <c r="C21" s="27"/>
    </row>
    <row r="22" spans="2:3" ht="15" customHeight="1" x14ac:dyDescent="0.25">
      <c r="B22" s="27" t="s">
        <v>20</v>
      </c>
      <c r="C22" s="27"/>
    </row>
    <row r="23" spans="2:3" ht="15" customHeight="1" x14ac:dyDescent="0.25">
      <c r="B23" s="27" t="s">
        <v>22</v>
      </c>
      <c r="C23" s="27"/>
    </row>
    <row r="24" spans="2:3" ht="15" customHeight="1" x14ac:dyDescent="0.25">
      <c r="B24" s="27" t="s">
        <v>32</v>
      </c>
      <c r="C24" s="23"/>
    </row>
    <row r="25" spans="2:3" ht="15" customHeight="1" x14ac:dyDescent="0.25">
      <c r="B25" s="27" t="s">
        <v>31</v>
      </c>
      <c r="C25" s="23"/>
    </row>
    <row r="26" spans="2:3" ht="15" customHeight="1" x14ac:dyDescent="0.25">
      <c r="B26" s="27" t="s">
        <v>29</v>
      </c>
      <c r="C26" s="23"/>
    </row>
    <row r="27" spans="2:3" ht="15" customHeight="1" x14ac:dyDescent="0.25">
      <c r="B27" s="27" t="s">
        <v>37</v>
      </c>
      <c r="C27" s="23"/>
    </row>
    <row r="28" spans="2:3" ht="15" customHeight="1" x14ac:dyDescent="0.25">
      <c r="B28" s="27" t="s">
        <v>38</v>
      </c>
      <c r="C28" s="23"/>
    </row>
    <row r="29" spans="2:3" ht="15" customHeight="1" x14ac:dyDescent="0.25">
      <c r="B29" s="27" t="s">
        <v>39</v>
      </c>
      <c r="C29" s="23"/>
    </row>
    <row r="30" spans="2:3" ht="15" customHeight="1" x14ac:dyDescent="0.25">
      <c r="B30" s="27" t="s">
        <v>40</v>
      </c>
      <c r="C30" s="23"/>
    </row>
    <row r="31" spans="2:3" ht="15" customHeight="1" x14ac:dyDescent="0.25">
      <c r="B31" s="27" t="s">
        <v>41</v>
      </c>
      <c r="C31" s="23"/>
    </row>
    <row r="32" spans="2:3" ht="15" customHeight="1" x14ac:dyDescent="0.25">
      <c r="B32" s="27" t="s">
        <v>44</v>
      </c>
      <c r="C32" s="23"/>
    </row>
    <row r="33" spans="2:3" ht="15" customHeight="1" x14ac:dyDescent="0.25">
      <c r="B33" s="27" t="s">
        <v>43</v>
      </c>
      <c r="C33" s="23"/>
    </row>
    <row r="34" spans="2:3" ht="15" customHeight="1" x14ac:dyDescent="0.25">
      <c r="B34" s="27" t="s">
        <v>63</v>
      </c>
      <c r="C34" s="23"/>
    </row>
    <row r="35" spans="2:3" ht="15" customHeight="1" x14ac:dyDescent="0.25">
      <c r="B35" s="27" t="s">
        <v>64</v>
      </c>
      <c r="C35" s="23"/>
    </row>
    <row r="36" spans="2:3" ht="15" customHeight="1" x14ac:dyDescent="0.25">
      <c r="B36" s="27" t="s">
        <v>65</v>
      </c>
      <c r="C36" s="23"/>
    </row>
    <row r="37" spans="2:3" ht="15" customHeight="1" x14ac:dyDescent="0.25">
      <c r="B37" s="27" t="s">
        <v>66</v>
      </c>
      <c r="C37" s="23"/>
    </row>
    <row r="38" spans="2:3" ht="15" customHeight="1" x14ac:dyDescent="0.25">
      <c r="B38" s="27" t="s">
        <v>67</v>
      </c>
      <c r="C38" s="23"/>
    </row>
    <row r="39" spans="2:3" ht="15" customHeight="1" x14ac:dyDescent="0.25">
      <c r="B39" s="27" t="s">
        <v>68</v>
      </c>
      <c r="C39" s="23"/>
    </row>
    <row r="40" spans="2:3" ht="15" customHeight="1" x14ac:dyDescent="0.25">
      <c r="B40" s="27" t="s">
        <v>69</v>
      </c>
      <c r="C40" s="23"/>
    </row>
    <row r="41" spans="2:3" ht="15" customHeight="1" x14ac:dyDescent="0.25">
      <c r="B41" s="27" t="s">
        <v>70</v>
      </c>
      <c r="C41" s="23"/>
    </row>
    <row r="42" spans="2:3" ht="15" customHeight="1" x14ac:dyDescent="0.25">
      <c r="B42" s="27" t="s">
        <v>78</v>
      </c>
      <c r="C42" s="23"/>
    </row>
    <row r="43" spans="2:3" ht="15" customHeight="1" x14ac:dyDescent="0.25">
      <c r="B43" s="27" t="s">
        <v>79</v>
      </c>
      <c r="C43" s="23"/>
    </row>
    <row r="44" spans="2:3" ht="15" customHeight="1" x14ac:dyDescent="0.25">
      <c r="B44" s="27" t="s">
        <v>80</v>
      </c>
      <c r="C44" s="23"/>
    </row>
    <row r="45" spans="2:3" ht="15" customHeight="1" x14ac:dyDescent="0.25">
      <c r="B45" s="27" t="s">
        <v>74</v>
      </c>
      <c r="C45" s="23"/>
    </row>
    <row r="46" spans="2:3" ht="15" customHeight="1" x14ac:dyDescent="0.25">
      <c r="B46" s="27" t="s">
        <v>75</v>
      </c>
      <c r="C46" s="23"/>
    </row>
    <row r="47" spans="2:3" ht="15" customHeight="1" x14ac:dyDescent="0.25">
      <c r="B47" s="27" t="s">
        <v>76</v>
      </c>
      <c r="C47" s="23"/>
    </row>
    <row r="48" spans="2:3" ht="15" customHeight="1" x14ac:dyDescent="0.25">
      <c r="B48" s="27" t="s">
        <v>77</v>
      </c>
      <c r="C48" s="23"/>
    </row>
    <row r="49" spans="2:3" ht="15" customHeight="1" x14ac:dyDescent="0.25">
      <c r="B49" s="27" t="s">
        <v>26</v>
      </c>
      <c r="C49" s="23"/>
    </row>
    <row r="50" spans="2:3" ht="15" customHeight="1" x14ac:dyDescent="0.25">
      <c r="B50" s="23"/>
      <c r="C50" s="23"/>
    </row>
    <row r="51" spans="2:3" ht="15" customHeight="1" x14ac:dyDescent="0.25">
      <c r="B51" s="23"/>
      <c r="C51" s="23"/>
    </row>
    <row r="52" spans="2:3" ht="15" customHeight="1" x14ac:dyDescent="0.25">
      <c r="B52" s="23"/>
      <c r="C52" s="23"/>
    </row>
    <row r="53" spans="2:3" ht="15" customHeight="1" x14ac:dyDescent="0.25">
      <c r="B53" s="23"/>
      <c r="C53" s="23"/>
    </row>
    <row r="54" spans="2:3" ht="15" customHeight="1" x14ac:dyDescent="0.25">
      <c r="B54" s="23"/>
      <c r="C54" s="23"/>
    </row>
    <row r="55" spans="2:3" ht="15" customHeight="1" x14ac:dyDescent="0.25">
      <c r="B55" s="23"/>
      <c r="C55" s="23"/>
    </row>
    <row r="56" spans="2:3" ht="15" customHeight="1" x14ac:dyDescent="0.25">
      <c r="B56" s="23"/>
      <c r="C56" s="23"/>
    </row>
    <row r="57" spans="2:3" ht="15" customHeight="1" x14ac:dyDescent="0.25">
      <c r="B57" s="23"/>
      <c r="C57" s="23"/>
    </row>
    <row r="58" spans="2:3" ht="15" customHeight="1" x14ac:dyDescent="0.25">
      <c r="B58" s="23"/>
      <c r="C58" s="23"/>
    </row>
    <row r="59" spans="2:3" ht="15" customHeight="1" x14ac:dyDescent="0.25">
      <c r="B59" s="23"/>
      <c r="C59" s="23"/>
    </row>
    <row r="60" spans="2:3" ht="15" customHeight="1" x14ac:dyDescent="0.25">
      <c r="B60" s="23"/>
      <c r="C60" s="23"/>
    </row>
    <row r="61" spans="2:3" ht="15" customHeight="1" x14ac:dyDescent="0.25">
      <c r="B61" s="23"/>
      <c r="C61" s="23"/>
    </row>
    <row r="62" spans="2:3" ht="15" customHeight="1" x14ac:dyDescent="0.25">
      <c r="B62" s="23"/>
      <c r="C62" s="23"/>
    </row>
    <row r="63" spans="2:3" ht="15" customHeight="1" x14ac:dyDescent="0.25">
      <c r="B63" s="23"/>
      <c r="C63" s="23"/>
    </row>
    <row r="64" spans="2:3" ht="15" customHeight="1" x14ac:dyDescent="0.25">
      <c r="B64" s="23"/>
      <c r="C64" s="23"/>
    </row>
    <row r="65" spans="2:3" ht="15" customHeight="1" x14ac:dyDescent="0.25">
      <c r="B65" s="23"/>
      <c r="C65" s="23"/>
    </row>
    <row r="66" spans="2:3" ht="15" customHeight="1" x14ac:dyDescent="0.25">
      <c r="B66" s="23"/>
      <c r="C66" s="23"/>
    </row>
    <row r="67" spans="2:3" ht="15" customHeight="1" x14ac:dyDescent="0.25">
      <c r="B67" s="23"/>
      <c r="C67" s="23"/>
    </row>
    <row r="68" spans="2:3" ht="15" customHeight="1" x14ac:dyDescent="0.25">
      <c r="B68" s="23"/>
      <c r="C68" s="23"/>
    </row>
    <row r="69" spans="2:3" ht="15" customHeight="1" x14ac:dyDescent="0.25">
      <c r="B69" s="23"/>
      <c r="C69" s="23"/>
    </row>
    <row r="70" spans="2:3" ht="15" customHeight="1" x14ac:dyDescent="0.25">
      <c r="B70" s="23"/>
      <c r="C70" s="23"/>
    </row>
    <row r="71" spans="2:3" ht="15" customHeight="1" x14ac:dyDescent="0.25">
      <c r="B71" s="23"/>
      <c r="C71" s="23"/>
    </row>
    <row r="72" spans="2:3" ht="15" customHeight="1" x14ac:dyDescent="0.25">
      <c r="B72" s="23"/>
      <c r="C72" s="23"/>
    </row>
    <row r="73" spans="2:3" ht="15" customHeight="1" x14ac:dyDescent="0.25">
      <c r="B73" s="23"/>
      <c r="C73" s="23"/>
    </row>
    <row r="74" spans="2:3" ht="15" customHeight="1" x14ac:dyDescent="0.25">
      <c r="B74" s="23"/>
      <c r="C74" s="23"/>
    </row>
    <row r="75" spans="2:3" ht="15" customHeight="1" x14ac:dyDescent="0.25">
      <c r="B75" s="23"/>
      <c r="C75" s="23"/>
    </row>
    <row r="76" spans="2:3" ht="15" customHeight="1" x14ac:dyDescent="0.25">
      <c r="B76" s="23"/>
      <c r="C76" s="23"/>
    </row>
    <row r="77" spans="2:3" ht="15" customHeight="1" x14ac:dyDescent="0.25">
      <c r="B77" s="23"/>
      <c r="C77" s="23"/>
    </row>
    <row r="78" spans="2:3" ht="15" customHeight="1" x14ac:dyDescent="0.25">
      <c r="B78" s="23"/>
      <c r="C78" s="23"/>
    </row>
    <row r="79" spans="2:3" ht="15" customHeight="1" x14ac:dyDescent="0.25">
      <c r="B79" s="23"/>
      <c r="C79" s="23"/>
    </row>
    <row r="80" spans="2:3" ht="15" customHeight="1" x14ac:dyDescent="0.25">
      <c r="B80" s="23"/>
      <c r="C80" s="23"/>
    </row>
    <row r="81" spans="2:3" ht="15" customHeight="1" x14ac:dyDescent="0.25">
      <c r="B81" s="23"/>
      <c r="C81" s="23"/>
    </row>
    <row r="82" spans="2:3" ht="15" customHeight="1" x14ac:dyDescent="0.25">
      <c r="B82" s="23"/>
      <c r="C82" s="23"/>
    </row>
    <row r="83" spans="2:3" ht="15" customHeight="1" x14ac:dyDescent="0.25">
      <c r="B83" s="23"/>
      <c r="C83" s="23"/>
    </row>
    <row r="84" spans="2:3" ht="15" customHeight="1" x14ac:dyDescent="0.25">
      <c r="B84" s="23"/>
      <c r="C84" s="23"/>
    </row>
    <row r="85" spans="2:3" ht="15" customHeight="1" x14ac:dyDescent="0.25">
      <c r="B85" s="23"/>
      <c r="C85" s="23"/>
    </row>
    <row r="86" spans="2:3" ht="15" customHeight="1" x14ac:dyDescent="0.25">
      <c r="B86" s="23"/>
      <c r="C86" s="23"/>
    </row>
    <row r="87" spans="2:3" ht="15" customHeight="1" x14ac:dyDescent="0.25">
      <c r="B87" s="23"/>
      <c r="C87" s="23"/>
    </row>
    <row r="88" spans="2:3" ht="15" customHeight="1" x14ac:dyDescent="0.25">
      <c r="B88" s="23"/>
      <c r="C88" s="23"/>
    </row>
    <row r="89" spans="2:3" ht="15" customHeight="1" x14ac:dyDescent="0.25">
      <c r="B89" s="23"/>
      <c r="C89" s="23"/>
    </row>
    <row r="90" spans="2:3" ht="15" customHeight="1" x14ac:dyDescent="0.25">
      <c r="B90" s="23"/>
      <c r="C90" s="23"/>
    </row>
    <row r="91" spans="2:3" ht="15" customHeight="1" x14ac:dyDescent="0.25">
      <c r="B91" s="23"/>
      <c r="C91" s="23"/>
    </row>
    <row r="92" spans="2:3" ht="15" customHeight="1" x14ac:dyDescent="0.25">
      <c r="B92" s="23"/>
      <c r="C92" s="23"/>
    </row>
    <row r="93" spans="2:3" ht="15" customHeight="1" x14ac:dyDescent="0.25">
      <c r="B93" s="23"/>
      <c r="C93" s="23"/>
    </row>
    <row r="94" spans="2:3" ht="15" customHeight="1" x14ac:dyDescent="0.25">
      <c r="B94" s="23"/>
      <c r="C94" s="23"/>
    </row>
    <row r="95" spans="2:3" ht="15" customHeight="1" x14ac:dyDescent="0.25">
      <c r="B95" s="23"/>
      <c r="C95" s="23"/>
    </row>
    <row r="96" spans="2:3" ht="15" customHeight="1" x14ac:dyDescent="0.25">
      <c r="B96" s="23"/>
      <c r="C96" s="23"/>
    </row>
    <row r="97" spans="2:3" ht="15" customHeight="1" x14ac:dyDescent="0.25">
      <c r="B97" s="23"/>
      <c r="C97" s="23"/>
    </row>
    <row r="98" spans="2:3" ht="15" customHeight="1" x14ac:dyDescent="0.25">
      <c r="B98" s="23"/>
      <c r="C98" s="23"/>
    </row>
    <row r="99" spans="2:3" ht="15" customHeight="1" x14ac:dyDescent="0.25">
      <c r="B99" s="23"/>
      <c r="C99" s="23"/>
    </row>
    <row r="100" spans="2:3" ht="15" customHeight="1" x14ac:dyDescent="0.25">
      <c r="B100" s="23"/>
      <c r="C100" s="23"/>
    </row>
    <row r="101" spans="2:3" ht="15" customHeight="1" x14ac:dyDescent="0.25">
      <c r="B101" s="23"/>
      <c r="C101" s="23"/>
    </row>
    <row r="102" spans="2:3" ht="15" customHeight="1" x14ac:dyDescent="0.25">
      <c r="B102" s="23"/>
      <c r="C102" s="23"/>
    </row>
    <row r="103" spans="2:3" ht="15" customHeight="1" x14ac:dyDescent="0.25">
      <c r="B103" s="23"/>
      <c r="C103" s="23"/>
    </row>
    <row r="104" spans="2:3" ht="15" customHeight="1" x14ac:dyDescent="0.25">
      <c r="B104" s="23"/>
      <c r="C104" s="23"/>
    </row>
    <row r="105" spans="2:3" ht="15" customHeight="1" x14ac:dyDescent="0.25">
      <c r="B105" s="23"/>
      <c r="C105" s="23"/>
    </row>
    <row r="106" spans="2:3" ht="15" customHeight="1" x14ac:dyDescent="0.25">
      <c r="B106" s="23"/>
      <c r="C106" s="23"/>
    </row>
    <row r="107" spans="2:3" ht="15" customHeight="1" x14ac:dyDescent="0.25">
      <c r="B107" s="23"/>
      <c r="C107" s="23"/>
    </row>
    <row r="108" spans="2:3" ht="15" customHeight="1" x14ac:dyDescent="0.25">
      <c r="B108" s="23"/>
      <c r="C108" s="23"/>
    </row>
    <row r="109" spans="2:3" ht="15" customHeight="1" x14ac:dyDescent="0.25">
      <c r="B109" s="23"/>
      <c r="C109" s="23"/>
    </row>
    <row r="110" spans="2:3" ht="15" customHeight="1" x14ac:dyDescent="0.25">
      <c r="B110" s="23"/>
      <c r="C110" s="23"/>
    </row>
    <row r="111" spans="2:3" ht="15" customHeight="1" x14ac:dyDescent="0.25">
      <c r="B111" s="23"/>
      <c r="C111" s="23"/>
    </row>
    <row r="112" spans="2:3" ht="15" customHeight="1" x14ac:dyDescent="0.25">
      <c r="B112" s="23"/>
      <c r="C112" s="23"/>
    </row>
    <row r="113" spans="2:3" ht="15" customHeight="1" x14ac:dyDescent="0.25">
      <c r="B113" s="23"/>
      <c r="C113" s="23"/>
    </row>
    <row r="114" spans="2:3" ht="15" customHeight="1" x14ac:dyDescent="0.25">
      <c r="B114" s="23"/>
      <c r="C114" s="23"/>
    </row>
    <row r="115" spans="2:3" ht="15" customHeight="1" x14ac:dyDescent="0.25">
      <c r="B115" s="23"/>
      <c r="C115" s="23"/>
    </row>
    <row r="116" spans="2:3" ht="15" customHeight="1" x14ac:dyDescent="0.25">
      <c r="B116" s="23"/>
      <c r="C116" s="23"/>
    </row>
    <row r="117" spans="2:3" ht="15" customHeight="1" x14ac:dyDescent="0.25">
      <c r="B117" s="23"/>
      <c r="C117" s="23"/>
    </row>
    <row r="118" spans="2:3" ht="15" customHeight="1" x14ac:dyDescent="0.25">
      <c r="B118" s="23"/>
      <c r="C118" s="23"/>
    </row>
    <row r="119" spans="2:3" ht="15" customHeight="1" x14ac:dyDescent="0.25">
      <c r="B119" s="23"/>
      <c r="C119" s="23"/>
    </row>
    <row r="120" spans="2:3" ht="15" customHeight="1" x14ac:dyDescent="0.25">
      <c r="B120" s="23"/>
      <c r="C120" s="23"/>
    </row>
    <row r="121" spans="2:3" ht="15" customHeight="1" x14ac:dyDescent="0.25">
      <c r="B121" s="23"/>
      <c r="C121" s="23"/>
    </row>
    <row r="122" spans="2:3" ht="15" customHeight="1" x14ac:dyDescent="0.25">
      <c r="B122" s="23"/>
      <c r="C122" s="23"/>
    </row>
    <row r="123" spans="2:3" ht="15" customHeight="1" x14ac:dyDescent="0.25">
      <c r="B123" s="23"/>
      <c r="C123" s="23"/>
    </row>
    <row r="124" spans="2:3" ht="15" customHeight="1" x14ac:dyDescent="0.25">
      <c r="B124" s="23"/>
      <c r="C124" s="23"/>
    </row>
    <row r="125" spans="2:3" ht="15" customHeight="1" x14ac:dyDescent="0.25">
      <c r="B125" s="23"/>
      <c r="C125" s="23"/>
    </row>
    <row r="126" spans="2:3" ht="15" customHeight="1" x14ac:dyDescent="0.25">
      <c r="B126" s="23"/>
      <c r="C126" s="23"/>
    </row>
    <row r="127" spans="2:3" ht="15" customHeight="1" x14ac:dyDescent="0.25">
      <c r="B127" s="23"/>
      <c r="C127" s="23"/>
    </row>
    <row r="128" spans="2:3" ht="15" customHeight="1" x14ac:dyDescent="0.25">
      <c r="B128" s="23"/>
      <c r="C128" s="23"/>
    </row>
    <row r="129" spans="2:3" ht="15" customHeight="1" x14ac:dyDescent="0.25">
      <c r="B129" s="23"/>
      <c r="C129" s="23"/>
    </row>
    <row r="130" spans="2:3" ht="15" customHeight="1" x14ac:dyDescent="0.25">
      <c r="B130" s="23"/>
      <c r="C130" s="23"/>
    </row>
    <row r="131" spans="2:3" ht="15" customHeight="1" x14ac:dyDescent="0.25">
      <c r="B131" s="23"/>
      <c r="C131" s="23"/>
    </row>
    <row r="132" spans="2:3" ht="15" customHeight="1" x14ac:dyDescent="0.25">
      <c r="B132" s="23"/>
      <c r="C132" s="23"/>
    </row>
    <row r="133" spans="2:3" ht="15" customHeight="1" x14ac:dyDescent="0.25">
      <c r="B133" s="23"/>
      <c r="C133" s="23"/>
    </row>
    <row r="134" spans="2:3" ht="15" customHeight="1" x14ac:dyDescent="0.25">
      <c r="B134" s="23"/>
      <c r="C134" s="23"/>
    </row>
  </sheetData>
  <hyperlinks>
    <hyperlink ref="B8" location="Datas!A1" display="Datas" xr:uid="{00000000-0004-0000-0000-000000000000}"/>
    <hyperlink ref="B9" location="'tab1'!A1" display="Tabela 1. Vendas mensais de combustíveis pelas distribuidoras no Brasil" xr:uid="{00000000-0004-0000-0000-000001000000}"/>
    <hyperlink ref="B10" location="'tab2'!A1" display="Tabela 2. Vendas mensais de combustíveis (óleo diesel + gasolina C + etanol hidratado + QAV + GLP)" xr:uid="{00000000-0004-0000-0000-000002000000}"/>
    <hyperlink ref="B11" location="'tab3'!A1" display="Tabela 3. Variação das vendas de combustíveis em relação aos níveis pré-pandemia, %" xr:uid="{00000000-0004-0000-0000-000003000000}"/>
    <hyperlink ref="B12" location="'tab4'!A1" display="Tabela 4. Variação das vendas de combustíveis em relação aos níveis pré-pandemia, bilhões de litros" xr:uid="{00000000-0004-0000-0000-000004000000}"/>
    <hyperlink ref="B13" location="'tab5'!A1" display="Tabela 5." xr:uid="{00000000-0004-0000-0000-000005000000}"/>
    <hyperlink ref="B22" location="graf1!A1" display="Gráfico 1. Vendas mensais de combustíveis (óleo diesel + gasolina C + etanol hidratado + QAV + GLP), 2019-2023" xr:uid="{00000000-0004-0000-0000-000006000000}"/>
    <hyperlink ref="B23" location="graf2!A1" display="Gráfico 2. Vendas mensais de combustíveis (óleo diesel + gasolina C + etanol hidratado + QAV + GLP)" xr:uid="{00000000-0004-0000-0000-000007000000}"/>
    <hyperlink ref="B24" location="graf3!A1" display="Gráfico 3. Variação das vendas de combustíveis em relação aos níveis pré-pandemia, %" xr:uid="{00000000-0004-0000-0000-000008000000}"/>
    <hyperlink ref="B25" location="graf4!A1" display="Gráfico 4. Variação das vendas de combustíveis em relação aos níveis pré-pandemia: Combustíveis do ciclo Otto, %" xr:uid="{00000000-0004-0000-0000-000009000000}"/>
    <hyperlink ref="B26" location="graf5!A1" display="Gráfico 5. Variação das vendas de combustíveis em relação aos níveis pré-pandemia, bilhões de litros" xr:uid="{00000000-0004-0000-0000-00000A000000}"/>
    <hyperlink ref="B49" location="Conversão!A1" display="Fatores de conversão" xr:uid="{00000000-0004-0000-0000-00000B000000}"/>
    <hyperlink ref="B27" location="graf6!A1" display="Gráfico 6. Vendas anuais de óleo diesel no Brasil, 2019-2023" xr:uid="{00000000-0004-0000-0000-00000C000000}"/>
    <hyperlink ref="B28" location="graf7!A1" display="Gráfico 7. Vendas anuais de gasolina C no Brasil, 2019-2023" xr:uid="{00000000-0004-0000-0000-00000D000000}"/>
    <hyperlink ref="B29" location="graf8!A1" display="Gráfico 8. Vendas anuais de etanol hidratado no Brasil, 2019-2023" xr:uid="{00000000-0004-0000-0000-00000E000000}"/>
    <hyperlink ref="B30" location="graf9!A1" display="Gráfico 9. Vendas anuais de QAV no Brasil, 2019-2023" xr:uid="{00000000-0004-0000-0000-00000F000000}"/>
    <hyperlink ref="B31" location="graf10!A1" display="Gráfico 10. Vendas anuais de GLP no Brasil, 2019-2023" xr:uid="{00000000-0004-0000-0000-000010000000}"/>
    <hyperlink ref="B14" location="'tab6'!A1" display="Tabela 6. Variação das vendas anuais de combustíveis no Brasil em relação a 2019" xr:uid="{00000000-0004-0000-0000-000011000000}"/>
    <hyperlink ref="B33" location="graf12!A1" display="Gráfico 12. Variação das vendas anuais de combustíveis no Brasil em relação a 2019" xr:uid="{00000000-0004-0000-0000-000012000000}"/>
    <hyperlink ref="B32" location="graf11!A1" display="Gráfico 11. Vendas anuais de combustíveis do ciclo Otto no Brasil, 2019-2023" xr:uid="{00000000-0004-0000-0000-000013000000}"/>
    <hyperlink ref="B15" location="'tab7'!A1" display="Tabela 7. Vendas mensais de óleo diesel no Brasil" xr:uid="{00000000-0004-0000-0000-000014000000}"/>
    <hyperlink ref="B16" location="'tab8'!A1" display="Tabela 8. Vendas mensais de combustíveis do ciclo Otto no Brasil" xr:uid="{00000000-0004-0000-0000-000015000000}"/>
    <hyperlink ref="B34" location="graf13!A1" display="Gráfico 13. Vendas mensais de óleo diesel no Brasil, 2019-2023" xr:uid="{00000000-0004-0000-0000-000016000000}"/>
    <hyperlink ref="B35" location="graf14!A1" display="Gráfico 14. Vendas mensais de óleo diesel no Brasil" xr:uid="{00000000-0004-0000-0000-000017000000}"/>
    <hyperlink ref="B36" location="graf15!A1" display="Gráfico 15. Vendas mensais de combustíveis do ciclo Otto no Brasil, 2019-2023" xr:uid="{00000000-0004-0000-0000-000018000000}"/>
    <hyperlink ref="B37" location="graf16!A1" display="Gráfico 16. Vendas mensais de combustíveis do ciclo Otto no Brasil" xr:uid="{00000000-0004-0000-0000-000019000000}"/>
    <hyperlink ref="B38" location="graf17!A1" display="Gráfico 17. Vendas mensais de gasolina C no Brasil, 2019-2023" xr:uid="{00000000-0004-0000-0000-00001A000000}"/>
    <hyperlink ref="B39" location="graf18!A1" display="Gráfico 18. Vendas mensais de gasolina C no Brasil" xr:uid="{00000000-0004-0000-0000-00001B000000}"/>
    <hyperlink ref="B40" location="graf19!A1" display="Gráfico 19. Vendas mensais de etanol hidratado no Brasil, 2019-2023" xr:uid="{00000000-0004-0000-0000-00001C000000}"/>
    <hyperlink ref="B41" location="graf20!A1" display="Gráfico 20. Vendas mensais de etanol hidratado no Brasil" xr:uid="{00000000-0004-0000-0000-00001D000000}"/>
    <hyperlink ref="B45" location="graf24!A1" display="Gráfico 24. Vendas mensais de QAV no Brasil, 2019-2023" xr:uid="{00000000-0004-0000-0000-00001E000000}"/>
    <hyperlink ref="B46" location="graf25!A1" display="Gráfico 25. Vendas mensais de QAV no Brasil" xr:uid="{00000000-0004-0000-0000-00001F000000}"/>
    <hyperlink ref="B47" location="graf26!A1" display="Gráfico 26. Vendas mensais de GLP no Brasil, 2019-2023" xr:uid="{00000000-0004-0000-0000-000020000000}"/>
    <hyperlink ref="B48" location="graf27!A1" display="Gráfico 27. Vendas mensais de GLP no Brasil" xr:uid="{00000000-0004-0000-0000-000021000000}"/>
    <hyperlink ref="B17" location="'tab9'!A1" display="Tabela 9. Vendas mensais de gasolina C no Brasil" xr:uid="{00000000-0004-0000-0000-000022000000}"/>
    <hyperlink ref="B18" location="'tab10'!A1" display="Tabela 10. Vendas mensais de etanol hidratado no Brasil" xr:uid="{00000000-0004-0000-0000-000023000000}"/>
    <hyperlink ref="B20" location="'tab12'!A1" display="Tabela 12. Vendas mensais de QAV no Brasil" xr:uid="{00000000-0004-0000-0000-000024000000}"/>
    <hyperlink ref="B21" location="'tab13'!A1" display="Tabela 13. Vendas mensais de GLP no Brasil" xr:uid="{00000000-0004-0000-0000-000025000000}"/>
    <hyperlink ref="B42" location="graf21!A1" display="Gráfico 21. Vendas mensais de etanol total no Brasil, 2019-2023" xr:uid="{00000000-0004-0000-0000-000026000000}"/>
    <hyperlink ref="B43" location="graf22!A1" display="Gráfico 22. Vendas mensais de etanol total no Brasil" xr:uid="{00000000-0004-0000-0000-000027000000}"/>
    <hyperlink ref="B44" location="graf23!A1" display="Gráfico 23. Vendas anuais de etanol total no Brasil, 2019-2023" xr:uid="{00000000-0004-0000-0000-000028000000}"/>
    <hyperlink ref="B19" location="'tab11'!A1" display="Tabela 11. Vendas mensais de etanol total no Brasil" xr:uid="{00000000-0004-0000-0000-000029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O112"/>
  <sheetViews>
    <sheetView showGridLines="0" zoomScaleNormal="100" workbookViewId="0">
      <pane xSplit="4" ySplit="5" topLeftCell="E61" activePane="bottomRight" state="frozen"/>
      <selection activeCell="A6" sqref="A6"/>
      <selection pane="topRight" activeCell="A6" sqref="A6"/>
      <selection pane="bottomLeft" activeCell="A6" sqref="A6"/>
      <selection pane="bottomRight" activeCell="E89" sqref="E89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C1"/>
      <c r="J1"/>
      <c r="N1" s="1"/>
      <c r="O1" s="1"/>
    </row>
    <row r="2" spans="1:15" ht="15" x14ac:dyDescent="0.25">
      <c r="A2" s="46"/>
      <c r="B2" s="13" t="str">
        <f>Índice!B16</f>
        <v>Tabela 8. Vendas mensais de combustíveis do ciclo Otto no Brasil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4"/>
      <c r="C4" s="14"/>
      <c r="D4" s="14"/>
      <c r="E4" s="15" t="s">
        <v>51</v>
      </c>
      <c r="F4" s="15" t="s">
        <v>52</v>
      </c>
      <c r="G4" s="15" t="s">
        <v>17</v>
      </c>
      <c r="H4" s="15" t="s">
        <v>18</v>
      </c>
      <c r="I4" s="15" t="s">
        <v>19</v>
      </c>
    </row>
    <row r="5" spans="1:15" s="1" customFormat="1" ht="48" x14ac:dyDescent="0.2">
      <c r="B5" s="14"/>
      <c r="C5" s="14"/>
      <c r="D5" s="14"/>
      <c r="E5" s="18" t="s">
        <v>62</v>
      </c>
      <c r="F5" s="18" t="s">
        <v>62</v>
      </c>
      <c r="G5" s="18" t="s">
        <v>62</v>
      </c>
      <c r="H5" s="18" t="s">
        <v>62</v>
      </c>
      <c r="I5" s="18" t="s">
        <v>62</v>
      </c>
    </row>
    <row r="6" spans="1:15" s="1" customFormat="1" ht="12.75" customHeight="1" x14ac:dyDescent="0.2">
      <c r="B6" s="19">
        <f>Datas!$C$5</f>
        <v>42736</v>
      </c>
      <c r="C6" s="20">
        <f>YEAR(B6)</f>
        <v>2017</v>
      </c>
      <c r="D6" s="20">
        <f t="shared" ref="D6:D69" si="0">MONTH(B6)</f>
        <v>1</v>
      </c>
      <c r="E6" s="22">
        <f>IF(B6&lt;Datas!$C$7,'tab1'!F6+'tab1'!G6*Conversão!$D$6,NA())</f>
        <v>4.4265139343994182</v>
      </c>
      <c r="F6" s="22" t="e">
        <f>IF(B6&gt;=Datas!$C$6,'tab1'!F6+'tab1'!G6*Conversão!$D$6,NA())</f>
        <v>#N/A</v>
      </c>
      <c r="G6" s="39">
        <v>4.3609006289999996</v>
      </c>
      <c r="H6" s="39">
        <v>4.5371160875585321</v>
      </c>
      <c r="I6" s="22">
        <f>H6-G6</f>
        <v>0.17621545855853249</v>
      </c>
      <c r="K6" s="6"/>
    </row>
    <row r="7" spans="1:15" s="1" customFormat="1" ht="12.75" customHeight="1" x14ac:dyDescent="0.2">
      <c r="B7" s="19">
        <f>EDATE(B6,1)</f>
        <v>42767</v>
      </c>
      <c r="C7" s="20">
        <f t="shared" ref="C7:C70" si="1">YEAR(B7)</f>
        <v>2017</v>
      </c>
      <c r="D7" s="20">
        <f t="shared" si="0"/>
        <v>2</v>
      </c>
      <c r="E7" s="22">
        <f>IF(B7&lt;Datas!$C$7,'tab1'!F7+'tab1'!G7*Conversão!$D$6,NA())</f>
        <v>4.1032437368857462</v>
      </c>
      <c r="F7" s="22" t="e">
        <f>IF(B7&gt;=Datas!$C$6,'tab1'!F7+'tab1'!G7*Conversão!$D$6,NA())</f>
        <v>#N/A</v>
      </c>
      <c r="G7" s="39">
        <v>3.8834498049999997</v>
      </c>
      <c r="H7" s="39">
        <v>4.3621701457471893</v>
      </c>
      <c r="I7" s="22">
        <f t="shared" ref="I7:I70" si="2">H7-G7</f>
        <v>0.47872034074718961</v>
      </c>
      <c r="K7" s="6"/>
    </row>
    <row r="8" spans="1:15" s="1" customFormat="1" ht="12.75" customHeight="1" x14ac:dyDescent="0.2">
      <c r="B8" s="19">
        <f t="shared" ref="B8:B71" si="3">EDATE(B7,1)</f>
        <v>42795</v>
      </c>
      <c r="C8" s="20">
        <f t="shared" si="1"/>
        <v>2017</v>
      </c>
      <c r="D8" s="20">
        <f t="shared" si="0"/>
        <v>3</v>
      </c>
      <c r="E8" s="22">
        <f>IF(B8&lt;Datas!$C$7,'tab1'!F8+'tab1'!G8*Conversão!$D$6,NA())</f>
        <v>4.8012933306315881</v>
      </c>
      <c r="F8" s="22" t="e">
        <f>IF(B8&gt;=Datas!$C$6,'tab1'!F8+'tab1'!G8*Conversão!$D$6,NA())</f>
        <v>#N/A</v>
      </c>
      <c r="G8" s="39">
        <v>3.7626639205814296</v>
      </c>
      <c r="H8" s="39">
        <v>4.7009967456783128</v>
      </c>
      <c r="I8" s="22">
        <f t="shared" si="2"/>
        <v>0.93833282509688321</v>
      </c>
      <c r="K8" s="6"/>
    </row>
    <row r="9" spans="1:15" s="1" customFormat="1" ht="12.75" customHeight="1" x14ac:dyDescent="0.2">
      <c r="B9" s="19">
        <f t="shared" si="3"/>
        <v>42826</v>
      </c>
      <c r="C9" s="20">
        <f t="shared" si="1"/>
        <v>2017</v>
      </c>
      <c r="D9" s="20">
        <f t="shared" si="0"/>
        <v>4</v>
      </c>
      <c r="E9" s="22">
        <f>IF(B9&lt;Datas!$C$7,'tab1'!F9+'tab1'!G9*Conversão!$D$6,NA())</f>
        <v>4.3068826797443185</v>
      </c>
      <c r="F9" s="22" t="e">
        <f>IF(B9&gt;=Datas!$C$6,'tab1'!F9+'tab1'!G9*Conversão!$D$6,NA())</f>
        <v>#N/A</v>
      </c>
      <c r="G9" s="39">
        <v>3.157758433086145</v>
      </c>
      <c r="H9" s="39">
        <v>4.5073203892030786</v>
      </c>
      <c r="I9" s="22">
        <f t="shared" si="2"/>
        <v>1.3495619561169336</v>
      </c>
      <c r="K9" s="6"/>
    </row>
    <row r="10" spans="1:15" s="1" customFormat="1" ht="12.75" customHeight="1" x14ac:dyDescent="0.2">
      <c r="B10" s="19">
        <f t="shared" si="3"/>
        <v>42856</v>
      </c>
      <c r="C10" s="20">
        <f t="shared" si="1"/>
        <v>2017</v>
      </c>
      <c r="D10" s="20">
        <f t="shared" si="0"/>
        <v>5</v>
      </c>
      <c r="E10" s="22">
        <f>IF(B10&lt;Datas!$C$7,'tab1'!F10+'tab1'!G10*Conversão!$D$6,NA())</f>
        <v>4.579488352017826</v>
      </c>
      <c r="F10" s="22" t="e">
        <f>IF(B10&gt;=Datas!$C$6,'tab1'!F10+'tab1'!G10*Conversão!$D$6,NA())</f>
        <v>#N/A</v>
      </c>
      <c r="G10" s="39">
        <v>3.4142168475404264</v>
      </c>
      <c r="H10" s="39">
        <v>4.5605675627219222</v>
      </c>
      <c r="I10" s="22">
        <f t="shared" si="2"/>
        <v>1.1463507151814958</v>
      </c>
      <c r="K10" s="6"/>
    </row>
    <row r="11" spans="1:15" s="1" customFormat="1" ht="12.75" customHeight="1" x14ac:dyDescent="0.2">
      <c r="B11" s="19">
        <f t="shared" si="3"/>
        <v>42887</v>
      </c>
      <c r="C11" s="20">
        <f t="shared" si="1"/>
        <v>2017</v>
      </c>
      <c r="D11" s="20">
        <f t="shared" si="0"/>
        <v>6</v>
      </c>
      <c r="E11" s="22">
        <f>IF(B11&lt;Datas!$C$7,'tab1'!F11+'tab1'!G11*Conversão!$D$6,NA())</f>
        <v>4.5659080595228536</v>
      </c>
      <c r="F11" s="22" t="e">
        <f>IF(B11&gt;=Datas!$C$6,'tab1'!F11+'tab1'!G11*Conversão!$D$6,NA())</f>
        <v>#N/A</v>
      </c>
      <c r="G11" s="39">
        <v>3.6854058569339045</v>
      </c>
      <c r="H11" s="39">
        <v>4.5417126674477553</v>
      </c>
      <c r="I11" s="22">
        <f t="shared" si="2"/>
        <v>0.85630681051385071</v>
      </c>
      <c r="K11" s="6"/>
    </row>
    <row r="12" spans="1:15" s="1" customFormat="1" ht="12.75" customHeight="1" x14ac:dyDescent="0.2">
      <c r="B12" s="19">
        <f t="shared" si="3"/>
        <v>42917</v>
      </c>
      <c r="C12" s="20">
        <f t="shared" si="1"/>
        <v>2017</v>
      </c>
      <c r="D12" s="20">
        <f t="shared" si="0"/>
        <v>7</v>
      </c>
      <c r="E12" s="22">
        <f>IF(B12&lt;Datas!$C$7,'tab1'!F12+'tab1'!G12*Conversão!$D$6,NA())</f>
        <v>4.4964447321545551</v>
      </c>
      <c r="F12" s="22" t="e">
        <f>IF(B12&gt;=Datas!$C$6,'tab1'!F12+'tab1'!G12*Conversão!$D$6,NA())</f>
        <v>#N/A</v>
      </c>
      <c r="G12" s="39">
        <v>4.0708113868101314</v>
      </c>
      <c r="H12" s="39">
        <v>4.5730637115488522</v>
      </c>
      <c r="I12" s="22">
        <f t="shared" si="2"/>
        <v>0.50225232473872072</v>
      </c>
      <c r="K12" s="6"/>
    </row>
    <row r="13" spans="1:15" s="1" customFormat="1" ht="12.75" customHeight="1" x14ac:dyDescent="0.2">
      <c r="B13" s="19">
        <f t="shared" si="3"/>
        <v>42948</v>
      </c>
      <c r="C13" s="20">
        <f t="shared" si="1"/>
        <v>2017</v>
      </c>
      <c r="D13" s="20">
        <f t="shared" si="0"/>
        <v>8</v>
      </c>
      <c r="E13" s="22">
        <f>IF(B13&lt;Datas!$C$7,'tab1'!F13+'tab1'!G13*Conversão!$D$6,NA())</f>
        <v>4.6645758914403981</v>
      </c>
      <c r="F13" s="22" t="e">
        <f>IF(B13&gt;=Datas!$C$6,'tab1'!F13+'tab1'!G13*Conversão!$D$6,NA())</f>
        <v>#N/A</v>
      </c>
      <c r="G13" s="39">
        <v>4.0648266257405625</v>
      </c>
      <c r="H13" s="39">
        <v>4.6065010302566654</v>
      </c>
      <c r="I13" s="22">
        <f t="shared" si="2"/>
        <v>0.54167440451610283</v>
      </c>
      <c r="K13" s="6"/>
    </row>
    <row r="14" spans="1:15" s="1" customFormat="1" ht="12.75" customHeight="1" x14ac:dyDescent="0.2">
      <c r="B14" s="19">
        <f t="shared" si="3"/>
        <v>42979</v>
      </c>
      <c r="C14" s="20">
        <f t="shared" si="1"/>
        <v>2017</v>
      </c>
      <c r="D14" s="20">
        <f t="shared" si="0"/>
        <v>9</v>
      </c>
      <c r="E14" s="22">
        <f>IF(B14&lt;Datas!$C$7,'tab1'!F14+'tab1'!G14*Conversão!$D$6,NA())</f>
        <v>4.4864969548913729</v>
      </c>
      <c r="F14" s="22" t="e">
        <f>IF(B14&gt;=Datas!$C$6,'tab1'!F14+'tab1'!G14*Conversão!$D$6,NA())</f>
        <v>#N/A</v>
      </c>
      <c r="G14" s="39">
        <v>4.1950179674767991</v>
      </c>
      <c r="H14" s="39">
        <v>4.4776040925574261</v>
      </c>
      <c r="I14" s="22">
        <f t="shared" si="2"/>
        <v>0.28258612508062697</v>
      </c>
      <c r="K14" s="6"/>
    </row>
    <row r="15" spans="1:15" s="1" customFormat="1" ht="12.75" customHeight="1" x14ac:dyDescent="0.2">
      <c r="B15" s="19">
        <f t="shared" si="3"/>
        <v>43009</v>
      </c>
      <c r="C15" s="20">
        <f t="shared" si="1"/>
        <v>2017</v>
      </c>
      <c r="D15" s="20">
        <f t="shared" si="0"/>
        <v>10</v>
      </c>
      <c r="E15" s="22">
        <f>IF(B15&lt;Datas!$C$7,'tab1'!F15+'tab1'!G15*Conversão!$D$6,NA())</f>
        <v>4.6130698371905634</v>
      </c>
      <c r="F15" s="22" t="e">
        <f>IF(B15&gt;=Datas!$C$6,'tab1'!F15+'tab1'!G15*Conversão!$D$6,NA())</f>
        <v>#N/A</v>
      </c>
      <c r="G15" s="39">
        <v>4.4822346849999999</v>
      </c>
      <c r="H15" s="39">
        <v>4.8062301017239584</v>
      </c>
      <c r="I15" s="22">
        <f t="shared" si="2"/>
        <v>0.32399541672395848</v>
      </c>
      <c r="K15" s="6"/>
    </row>
    <row r="16" spans="1:15" s="1" customFormat="1" ht="12.75" customHeight="1" x14ac:dyDescent="0.2">
      <c r="B16" s="19">
        <f t="shared" si="3"/>
        <v>43040</v>
      </c>
      <c r="C16" s="20">
        <f t="shared" si="1"/>
        <v>2017</v>
      </c>
      <c r="D16" s="20">
        <f t="shared" si="0"/>
        <v>11</v>
      </c>
      <c r="E16" s="22">
        <f>IF(B16&lt;Datas!$C$7,'tab1'!F16+'tab1'!G16*Conversão!$D$6,NA())</f>
        <v>4.5004179982186487</v>
      </c>
      <c r="F16" s="22" t="e">
        <f>IF(B16&gt;=Datas!$C$6,'tab1'!F16+'tab1'!G16*Conversão!$D$6,NA())</f>
        <v>#N/A</v>
      </c>
      <c r="G16" s="39">
        <v>4.28563004</v>
      </c>
      <c r="H16" s="39">
        <v>4.6503944883985717</v>
      </c>
      <c r="I16" s="22">
        <f t="shared" si="2"/>
        <v>0.36476444839857169</v>
      </c>
      <c r="K16" s="6"/>
    </row>
    <row r="17" spans="2:11" s="1" customFormat="1" ht="12.75" customHeight="1" x14ac:dyDescent="0.2">
      <c r="B17" s="19">
        <f t="shared" si="3"/>
        <v>43070</v>
      </c>
      <c r="C17" s="20">
        <f t="shared" si="1"/>
        <v>2017</v>
      </c>
      <c r="D17" s="20">
        <f t="shared" si="0"/>
        <v>12</v>
      </c>
      <c r="E17" s="22">
        <f>IF(B17&lt;Datas!$C$7,'tab1'!F17+'tab1'!G17*Conversão!$D$6,NA())</f>
        <v>4.9163743486267046</v>
      </c>
      <c r="F17" s="22" t="e">
        <f>IF(B17&gt;=Datas!$C$6,'tab1'!F17+'tab1'!G17*Conversão!$D$6,NA())</f>
        <v>#N/A</v>
      </c>
      <c r="G17" s="39">
        <v>4.8917544799999995</v>
      </c>
      <c r="H17" s="39">
        <v>5.112797536595707</v>
      </c>
      <c r="I17" s="22">
        <f t="shared" si="2"/>
        <v>0.22104305659570755</v>
      </c>
      <c r="K17" s="6"/>
    </row>
    <row r="18" spans="2:11" s="1" customFormat="1" ht="12.75" customHeight="1" x14ac:dyDescent="0.2">
      <c r="B18" s="19">
        <f t="shared" si="3"/>
        <v>43101</v>
      </c>
      <c r="C18" s="20">
        <f t="shared" si="1"/>
        <v>2018</v>
      </c>
      <c r="D18" s="20">
        <f t="shared" si="0"/>
        <v>1</v>
      </c>
      <c r="E18" s="22">
        <f>IF(B18&lt;Datas!$C$7,'tab1'!F18+'tab1'!G18*Conversão!$D$6,NA())</f>
        <v>4.4007874358208303</v>
      </c>
      <c r="F18" s="22" t="e">
        <f>IF(B18&gt;=Datas!$C$6,'tab1'!F18+'tab1'!G18*Conversão!$D$6,NA())</f>
        <v>#N/A</v>
      </c>
      <c r="G18" s="39">
        <f>G6</f>
        <v>4.3609006289999996</v>
      </c>
      <c r="H18" s="39">
        <f t="shared" ref="H18:H81" si="4">H6</f>
        <v>4.5371160875585321</v>
      </c>
      <c r="I18" s="22">
        <f t="shared" si="2"/>
        <v>0.17621545855853249</v>
      </c>
    </row>
    <row r="19" spans="2:11" s="1" customFormat="1" ht="12.75" customHeight="1" x14ac:dyDescent="0.2">
      <c r="B19" s="19">
        <f t="shared" si="3"/>
        <v>43132</v>
      </c>
      <c r="C19" s="20">
        <f t="shared" si="1"/>
        <v>2018</v>
      </c>
      <c r="D19" s="20">
        <f t="shared" si="0"/>
        <v>2</v>
      </c>
      <c r="E19" s="22">
        <f>IF(B19&lt;Datas!$C$7,'tab1'!F19+'tab1'!G19*Conversão!$D$6,NA())</f>
        <v>3.9391414637907816</v>
      </c>
      <c r="F19" s="22" t="e">
        <f>IF(B19&gt;=Datas!$C$6,'tab1'!F19+'tab1'!G19*Conversão!$D$6,NA())</f>
        <v>#N/A</v>
      </c>
      <c r="G19" s="39">
        <f t="shared" ref="G19" si="5">G7</f>
        <v>3.8834498049999997</v>
      </c>
      <c r="H19" s="39">
        <f t="shared" si="4"/>
        <v>4.3621701457471893</v>
      </c>
      <c r="I19" s="22">
        <f t="shared" si="2"/>
        <v>0.47872034074718961</v>
      </c>
    </row>
    <row r="20" spans="2:11" s="1" customFormat="1" ht="12.75" customHeight="1" x14ac:dyDescent="0.2">
      <c r="B20" s="19">
        <f t="shared" si="3"/>
        <v>43160</v>
      </c>
      <c r="C20" s="20">
        <f t="shared" si="1"/>
        <v>2018</v>
      </c>
      <c r="D20" s="20">
        <f t="shared" si="0"/>
        <v>3</v>
      </c>
      <c r="E20" s="22">
        <f>IF(B20&lt;Datas!$C$7,'tab1'!F20+'tab1'!G20*Conversão!$D$6,NA())</f>
        <v>4.572613448653037</v>
      </c>
      <c r="F20" s="22" t="e">
        <f>IF(B20&gt;=Datas!$C$6,'tab1'!F20+'tab1'!G20*Conversão!$D$6,NA())</f>
        <v>#N/A</v>
      </c>
      <c r="G20" s="39">
        <f t="shared" ref="G20" si="6">G8</f>
        <v>3.7626639205814296</v>
      </c>
      <c r="H20" s="39">
        <f t="shared" si="4"/>
        <v>4.7009967456783128</v>
      </c>
      <c r="I20" s="22">
        <f t="shared" si="2"/>
        <v>0.93833282509688321</v>
      </c>
    </row>
    <row r="21" spans="2:11" s="1" customFormat="1" ht="12.75" customHeight="1" x14ac:dyDescent="0.2">
      <c r="B21" s="19">
        <f t="shared" si="3"/>
        <v>43191</v>
      </c>
      <c r="C21" s="20">
        <f t="shared" si="1"/>
        <v>2018</v>
      </c>
      <c r="D21" s="20">
        <f t="shared" si="0"/>
        <v>4</v>
      </c>
      <c r="E21" s="22">
        <f>IF(B21&lt;Datas!$C$7,'tab1'!F21+'tab1'!G21*Conversão!$D$6,NA())</f>
        <v>4.2344610861830265</v>
      </c>
      <c r="F21" s="22" t="e">
        <f>IF(B21&gt;=Datas!$C$6,'tab1'!F21+'tab1'!G21*Conversão!$D$6,NA())</f>
        <v>#N/A</v>
      </c>
      <c r="G21" s="39">
        <f t="shared" ref="G21" si="7">G9</f>
        <v>3.157758433086145</v>
      </c>
      <c r="H21" s="39">
        <f t="shared" si="4"/>
        <v>4.5073203892030786</v>
      </c>
      <c r="I21" s="22">
        <f t="shared" si="2"/>
        <v>1.3495619561169336</v>
      </c>
    </row>
    <row r="22" spans="2:11" s="1" customFormat="1" ht="12.75" customHeight="1" x14ac:dyDescent="0.2">
      <c r="B22" s="19">
        <f t="shared" si="3"/>
        <v>43221</v>
      </c>
      <c r="C22" s="20">
        <f t="shared" si="1"/>
        <v>2018</v>
      </c>
      <c r="D22" s="20">
        <f t="shared" si="0"/>
        <v>5</v>
      </c>
      <c r="E22" s="22">
        <f>IF(B22&lt;Datas!$C$7,'tab1'!F22+'tab1'!G22*Conversão!$D$6,NA())</f>
        <v>3.9688863724888086</v>
      </c>
      <c r="F22" s="22" t="e">
        <f>IF(B22&gt;=Datas!$C$6,'tab1'!F22+'tab1'!G22*Conversão!$D$6,NA())</f>
        <v>#N/A</v>
      </c>
      <c r="G22" s="39">
        <f t="shared" ref="G22" si="8">G10</f>
        <v>3.4142168475404264</v>
      </c>
      <c r="H22" s="39">
        <f t="shared" si="4"/>
        <v>4.5605675627219222</v>
      </c>
      <c r="I22" s="22">
        <f t="shared" si="2"/>
        <v>1.1463507151814958</v>
      </c>
    </row>
    <row r="23" spans="2:11" s="1" customFormat="1" ht="12.75" customHeight="1" x14ac:dyDescent="0.2">
      <c r="B23" s="19">
        <f t="shared" si="3"/>
        <v>43252</v>
      </c>
      <c r="C23" s="20">
        <f t="shared" si="1"/>
        <v>2018</v>
      </c>
      <c r="D23" s="20">
        <f t="shared" si="0"/>
        <v>6</v>
      </c>
      <c r="E23" s="22">
        <f>IF(B23&lt;Datas!$C$7,'tab1'!F23+'tab1'!G23*Conversão!$D$6,NA())</f>
        <v>4.325739772230329</v>
      </c>
      <c r="F23" s="22" t="e">
        <f>IF(B23&gt;=Datas!$C$6,'tab1'!F23+'tab1'!G23*Conversão!$D$6,NA())</f>
        <v>#N/A</v>
      </c>
      <c r="G23" s="39">
        <f t="shared" ref="G23" si="9">G11</f>
        <v>3.6854058569339045</v>
      </c>
      <c r="H23" s="39">
        <f t="shared" si="4"/>
        <v>4.5417126674477553</v>
      </c>
      <c r="I23" s="22">
        <f t="shared" si="2"/>
        <v>0.85630681051385071</v>
      </c>
    </row>
    <row r="24" spans="2:11" s="1" customFormat="1" ht="12.75" customHeight="1" x14ac:dyDescent="0.2">
      <c r="B24" s="19">
        <f t="shared" si="3"/>
        <v>43282</v>
      </c>
      <c r="C24" s="20">
        <f t="shared" si="1"/>
        <v>2018</v>
      </c>
      <c r="D24" s="20">
        <f t="shared" si="0"/>
        <v>7</v>
      </c>
      <c r="E24" s="22">
        <f>IF(B24&lt;Datas!$C$7,'tab1'!F24+'tab1'!G24*Conversão!$D$6,NA())</f>
        <v>4.2033512024940078</v>
      </c>
      <c r="F24" s="22" t="e">
        <f>IF(B24&gt;=Datas!$C$6,'tab1'!F24+'tab1'!G24*Conversão!$D$6,NA())</f>
        <v>#N/A</v>
      </c>
      <c r="G24" s="39">
        <f t="shared" ref="G24" si="10">G12</f>
        <v>4.0708113868101314</v>
      </c>
      <c r="H24" s="39">
        <f t="shared" si="4"/>
        <v>4.5730637115488522</v>
      </c>
      <c r="I24" s="22">
        <f t="shared" si="2"/>
        <v>0.50225232473872072</v>
      </c>
    </row>
    <row r="25" spans="2:11" s="1" customFormat="1" ht="12.75" customHeight="1" x14ac:dyDescent="0.2">
      <c r="B25" s="19">
        <f t="shared" si="3"/>
        <v>43313</v>
      </c>
      <c r="C25" s="20">
        <f t="shared" si="1"/>
        <v>2018</v>
      </c>
      <c r="D25" s="20">
        <f t="shared" si="0"/>
        <v>8</v>
      </c>
      <c r="E25" s="22">
        <f>IF(B25&lt;Datas!$C$7,'tab1'!F25+'tab1'!G25*Conversão!$D$6,NA())</f>
        <v>4.5860806849759133</v>
      </c>
      <c r="F25" s="22" t="e">
        <f>IF(B25&gt;=Datas!$C$6,'tab1'!F25+'tab1'!G25*Conversão!$D$6,NA())</f>
        <v>#N/A</v>
      </c>
      <c r="G25" s="39">
        <f t="shared" ref="G25" si="11">G13</f>
        <v>4.0648266257405625</v>
      </c>
      <c r="H25" s="39">
        <f t="shared" si="4"/>
        <v>4.6065010302566654</v>
      </c>
      <c r="I25" s="22">
        <f t="shared" si="2"/>
        <v>0.54167440451610283</v>
      </c>
    </row>
    <row r="26" spans="2:11" s="1" customFormat="1" ht="12.75" customHeight="1" x14ac:dyDescent="0.2">
      <c r="B26" s="19">
        <f t="shared" si="3"/>
        <v>43344</v>
      </c>
      <c r="C26" s="20">
        <f t="shared" si="1"/>
        <v>2018</v>
      </c>
      <c r="D26" s="20">
        <f t="shared" si="0"/>
        <v>9</v>
      </c>
      <c r="E26" s="22">
        <f>IF(B26&lt;Datas!$C$7,'tab1'!F26+'tab1'!G26*Conversão!$D$6,NA())</f>
        <v>4.2822842256007769</v>
      </c>
      <c r="F26" s="22" t="e">
        <f>IF(B26&gt;=Datas!$C$6,'tab1'!F26+'tab1'!G26*Conversão!$D$6,NA())</f>
        <v>#N/A</v>
      </c>
      <c r="G26" s="39">
        <f t="shared" ref="G26" si="12">G14</f>
        <v>4.1950179674767991</v>
      </c>
      <c r="H26" s="39">
        <f t="shared" si="4"/>
        <v>4.4776040925574261</v>
      </c>
      <c r="I26" s="22">
        <f t="shared" si="2"/>
        <v>0.28258612508062697</v>
      </c>
    </row>
    <row r="27" spans="2:11" s="1" customFormat="1" ht="12.75" customHeight="1" x14ac:dyDescent="0.2">
      <c r="B27" s="19">
        <f t="shared" si="3"/>
        <v>43374</v>
      </c>
      <c r="C27" s="20">
        <f t="shared" si="1"/>
        <v>2018</v>
      </c>
      <c r="D27" s="20">
        <f t="shared" si="0"/>
        <v>10</v>
      </c>
      <c r="E27" s="22">
        <f>IF(B27&lt;Datas!$C$7,'tab1'!F27+'tab1'!G27*Conversão!$D$6,NA())</f>
        <v>4.5553406024537395</v>
      </c>
      <c r="F27" s="22" t="e">
        <f>IF(B27&gt;=Datas!$C$6,'tab1'!F27+'tab1'!G27*Conversão!$D$6,NA())</f>
        <v>#N/A</v>
      </c>
      <c r="G27" s="39">
        <f t="shared" ref="G27" si="13">G15</f>
        <v>4.4822346849999999</v>
      </c>
      <c r="H27" s="39">
        <f t="shared" si="4"/>
        <v>4.8062301017239584</v>
      </c>
      <c r="I27" s="22">
        <f t="shared" si="2"/>
        <v>0.32399541672395848</v>
      </c>
    </row>
    <row r="28" spans="2:11" s="1" customFormat="1" ht="12.75" customHeight="1" x14ac:dyDescent="0.2">
      <c r="B28" s="19">
        <f t="shared" si="3"/>
        <v>43405</v>
      </c>
      <c r="C28" s="20">
        <f t="shared" si="1"/>
        <v>2018</v>
      </c>
      <c r="D28" s="20">
        <f t="shared" si="0"/>
        <v>11</v>
      </c>
      <c r="E28" s="22">
        <f>IF(B28&lt;Datas!$C$7,'tab1'!F28+'tab1'!G28*Conversão!$D$6,NA())</f>
        <v>4.3710481238036838</v>
      </c>
      <c r="F28" s="22" t="e">
        <f>IF(B28&gt;=Datas!$C$6,'tab1'!F28+'tab1'!G28*Conversão!$D$6,NA())</f>
        <v>#N/A</v>
      </c>
      <c r="G28" s="39">
        <f t="shared" ref="G28" si="14">G16</f>
        <v>4.28563004</v>
      </c>
      <c r="H28" s="39">
        <f t="shared" si="4"/>
        <v>4.6503944883985717</v>
      </c>
      <c r="I28" s="22">
        <f t="shared" si="2"/>
        <v>0.36476444839857169</v>
      </c>
    </row>
    <row r="29" spans="2:11" s="1" customFormat="1" ht="12.75" customHeight="1" x14ac:dyDescent="0.2">
      <c r="B29" s="19">
        <f t="shared" si="3"/>
        <v>43435</v>
      </c>
      <c r="C29" s="20">
        <f t="shared" si="1"/>
        <v>2018</v>
      </c>
      <c r="D29" s="20">
        <f t="shared" si="0"/>
        <v>12</v>
      </c>
      <c r="E29" s="22">
        <f>IF(B29&lt;Datas!$C$7,'tab1'!F29+'tab1'!G29*Conversão!$D$6,NA())</f>
        <v>4.8579775245850669</v>
      </c>
      <c r="F29" s="22" t="e">
        <f>IF(B29&gt;=Datas!$C$6,'tab1'!F29+'tab1'!G29*Conversão!$D$6,NA())</f>
        <v>#N/A</v>
      </c>
      <c r="G29" s="39">
        <f t="shared" ref="G29" si="15">G17</f>
        <v>4.8917544799999995</v>
      </c>
      <c r="H29" s="39">
        <f t="shared" si="4"/>
        <v>5.112797536595707</v>
      </c>
      <c r="I29" s="22">
        <f t="shared" si="2"/>
        <v>0.22104305659570755</v>
      </c>
    </row>
    <row r="30" spans="2:11" s="1" customFormat="1" ht="12.75" customHeight="1" x14ac:dyDescent="0.2">
      <c r="B30" s="19">
        <f t="shared" si="3"/>
        <v>43466</v>
      </c>
      <c r="C30" s="20">
        <f t="shared" si="1"/>
        <v>2019</v>
      </c>
      <c r="D30" s="20">
        <f t="shared" si="0"/>
        <v>1</v>
      </c>
      <c r="E30" s="22">
        <f>IF(B30&lt;Datas!$C$7,'tab1'!F30+'tab1'!G30*Conversão!$D$6,NA())</f>
        <v>4.7796701958227308</v>
      </c>
      <c r="F30" s="22" t="e">
        <f>IF(B30&gt;=Datas!$C$6,'tab1'!F30+'tab1'!G30*Conversão!$D$6,NA())</f>
        <v>#N/A</v>
      </c>
      <c r="G30" s="39">
        <f t="shared" ref="G30" si="16">G18</f>
        <v>4.3609006289999996</v>
      </c>
      <c r="H30" s="39">
        <f t="shared" si="4"/>
        <v>4.5371160875585321</v>
      </c>
      <c r="I30" s="22">
        <f t="shared" si="2"/>
        <v>0.17621545855853249</v>
      </c>
    </row>
    <row r="31" spans="2:11" s="1" customFormat="1" ht="12.75" customHeight="1" x14ac:dyDescent="0.2">
      <c r="B31" s="19">
        <f t="shared" si="3"/>
        <v>43497</v>
      </c>
      <c r="C31" s="20">
        <f t="shared" si="1"/>
        <v>2019</v>
      </c>
      <c r="D31" s="20">
        <f t="shared" si="0"/>
        <v>2</v>
      </c>
      <c r="E31" s="22">
        <f>IF(B31&lt;Datas!$C$7,'tab1'!F31+'tab1'!G31*Conversão!$D$6,NA())</f>
        <v>4.2229385840738587</v>
      </c>
      <c r="F31" s="22" t="e">
        <f>IF(B31&gt;=Datas!$C$6,'tab1'!F31+'tab1'!G31*Conversão!$D$6,NA())</f>
        <v>#N/A</v>
      </c>
      <c r="G31" s="39">
        <f t="shared" ref="G31" si="17">G19</f>
        <v>3.8834498049999997</v>
      </c>
      <c r="H31" s="39">
        <f t="shared" si="4"/>
        <v>4.3621701457471893</v>
      </c>
      <c r="I31" s="22">
        <f t="shared" si="2"/>
        <v>0.47872034074718961</v>
      </c>
    </row>
    <row r="32" spans="2:11" s="1" customFormat="1" ht="12.75" customHeight="1" x14ac:dyDescent="0.2">
      <c r="B32" s="19">
        <f t="shared" si="3"/>
        <v>43525</v>
      </c>
      <c r="C32" s="20">
        <f t="shared" si="1"/>
        <v>2019</v>
      </c>
      <c r="D32" s="20">
        <f t="shared" si="0"/>
        <v>3</v>
      </c>
      <c r="E32" s="22">
        <f>IF(B32&lt;Datas!$C$7,'tab1'!F32+'tab1'!G32*Conversão!$D$6,NA())</f>
        <v>4.2951029960856193</v>
      </c>
      <c r="F32" s="22" t="e">
        <f>IF(B32&gt;=Datas!$C$6,'tab1'!F32+'tab1'!G32*Conversão!$D$6,NA())</f>
        <v>#N/A</v>
      </c>
      <c r="G32" s="39">
        <f t="shared" ref="G32" si="18">G20</f>
        <v>3.7626639205814296</v>
      </c>
      <c r="H32" s="39">
        <f t="shared" si="4"/>
        <v>4.7009967456783128</v>
      </c>
      <c r="I32" s="22">
        <f t="shared" si="2"/>
        <v>0.93833282509688321</v>
      </c>
    </row>
    <row r="33" spans="2:9" s="1" customFormat="1" ht="12.75" customHeight="1" x14ac:dyDescent="0.2">
      <c r="B33" s="19">
        <f t="shared" si="3"/>
        <v>43556</v>
      </c>
      <c r="C33" s="20">
        <f t="shared" si="1"/>
        <v>2019</v>
      </c>
      <c r="D33" s="20">
        <f t="shared" si="0"/>
        <v>4</v>
      </c>
      <c r="E33" s="22">
        <f>IF(B33&lt;Datas!$C$7,'tab1'!F33+'tab1'!G33*Conversão!$D$6,NA())</f>
        <v>4.494520984301043</v>
      </c>
      <c r="F33" s="22" t="e">
        <f>IF(B33&gt;=Datas!$C$6,'tab1'!F33+'tab1'!G33*Conversão!$D$6,NA())</f>
        <v>#N/A</v>
      </c>
      <c r="G33" s="39">
        <f t="shared" ref="G33" si="19">G21</f>
        <v>3.157758433086145</v>
      </c>
      <c r="H33" s="39">
        <f t="shared" si="4"/>
        <v>4.5073203892030786</v>
      </c>
      <c r="I33" s="22">
        <f t="shared" si="2"/>
        <v>1.3495619561169336</v>
      </c>
    </row>
    <row r="34" spans="2:9" s="1" customFormat="1" ht="12.75" customHeight="1" x14ac:dyDescent="0.2">
      <c r="B34" s="19">
        <f t="shared" si="3"/>
        <v>43586</v>
      </c>
      <c r="C34" s="20">
        <f t="shared" si="1"/>
        <v>2019</v>
      </c>
      <c r="D34" s="20">
        <f t="shared" si="0"/>
        <v>5</v>
      </c>
      <c r="E34" s="22">
        <f>IF(B34&lt;Datas!$C$7,'tab1'!F34+'tab1'!G34*Conversão!$D$6,NA())</f>
        <v>4.6480585541131738</v>
      </c>
      <c r="F34" s="22" t="e">
        <f>IF(B34&gt;=Datas!$C$6,'tab1'!F34+'tab1'!G34*Conversão!$D$6,NA())</f>
        <v>#N/A</v>
      </c>
      <c r="G34" s="39">
        <f t="shared" ref="G34" si="20">G22</f>
        <v>3.4142168475404264</v>
      </c>
      <c r="H34" s="39">
        <f t="shared" si="4"/>
        <v>4.5605675627219222</v>
      </c>
      <c r="I34" s="22">
        <f t="shared" si="2"/>
        <v>1.1463507151814958</v>
      </c>
    </row>
    <row r="35" spans="2:9" s="1" customFormat="1" ht="12.75" customHeight="1" x14ac:dyDescent="0.2">
      <c r="B35" s="19">
        <f t="shared" si="3"/>
        <v>43617</v>
      </c>
      <c r="C35" s="20">
        <f t="shared" si="1"/>
        <v>2019</v>
      </c>
      <c r="D35" s="20">
        <f t="shared" si="0"/>
        <v>6</v>
      </c>
      <c r="E35" s="22">
        <f>IF(B35&lt;Datas!$C$7,'tab1'!F35+'tab1'!G35*Conversão!$D$6,NA())</f>
        <v>4.0897109467557833</v>
      </c>
      <c r="F35" s="22" t="e">
        <f>IF(B35&gt;=Datas!$C$6,'tab1'!F35+'tab1'!G35*Conversão!$D$6,NA())</f>
        <v>#N/A</v>
      </c>
      <c r="G35" s="39">
        <f t="shared" ref="G35" si="21">G23</f>
        <v>3.6854058569339045</v>
      </c>
      <c r="H35" s="39">
        <f t="shared" si="4"/>
        <v>4.5417126674477553</v>
      </c>
      <c r="I35" s="22">
        <f t="shared" si="2"/>
        <v>0.85630681051385071</v>
      </c>
    </row>
    <row r="36" spans="2:9" s="1" customFormat="1" ht="12.75" customHeight="1" x14ac:dyDescent="0.2">
      <c r="B36" s="19">
        <f t="shared" si="3"/>
        <v>43647</v>
      </c>
      <c r="C36" s="20">
        <f t="shared" si="1"/>
        <v>2019</v>
      </c>
      <c r="D36" s="20">
        <f t="shared" si="0"/>
        <v>7</v>
      </c>
      <c r="E36" s="22">
        <f>IF(B36&lt;Datas!$C$7,'tab1'!F36+'tab1'!G36*Conversão!$D$6,NA())</f>
        <v>4.6019357610928253</v>
      </c>
      <c r="F36" s="22" t="e">
        <f>IF(B36&gt;=Datas!$C$6,'tab1'!F36+'tab1'!G36*Conversão!$D$6,NA())</f>
        <v>#N/A</v>
      </c>
      <c r="G36" s="39">
        <f t="shared" ref="G36" si="22">G24</f>
        <v>4.0708113868101314</v>
      </c>
      <c r="H36" s="39">
        <f t="shared" si="4"/>
        <v>4.5730637115488522</v>
      </c>
      <c r="I36" s="22">
        <f t="shared" si="2"/>
        <v>0.50225232473872072</v>
      </c>
    </row>
    <row r="37" spans="2:9" s="1" customFormat="1" ht="12.75" customHeight="1" x14ac:dyDescent="0.2">
      <c r="B37" s="19">
        <f t="shared" si="3"/>
        <v>43678</v>
      </c>
      <c r="C37" s="20">
        <f t="shared" si="1"/>
        <v>2019</v>
      </c>
      <c r="D37" s="20">
        <f t="shared" si="0"/>
        <v>8</v>
      </c>
      <c r="E37" s="22">
        <f>IF(B37&lt;Datas!$C$7,'tab1'!F37+'tab1'!G37*Conversão!$D$6,NA())</f>
        <v>4.6227409398351664</v>
      </c>
      <c r="F37" s="22" t="e">
        <f>IF(B37&gt;=Datas!$C$6,'tab1'!F37+'tab1'!G37*Conversão!$D$6,NA())</f>
        <v>#N/A</v>
      </c>
      <c r="G37" s="39">
        <f t="shared" ref="G37" si="23">G25</f>
        <v>4.0648266257405625</v>
      </c>
      <c r="H37" s="39">
        <f t="shared" si="4"/>
        <v>4.6065010302566654</v>
      </c>
      <c r="I37" s="22">
        <f t="shared" si="2"/>
        <v>0.54167440451610283</v>
      </c>
    </row>
    <row r="38" spans="2:9" s="1" customFormat="1" ht="12.75" customHeight="1" x14ac:dyDescent="0.2">
      <c r="B38" s="19">
        <f t="shared" si="3"/>
        <v>43709</v>
      </c>
      <c r="C38" s="20">
        <f t="shared" si="1"/>
        <v>2019</v>
      </c>
      <c r="D38" s="20">
        <f t="shared" si="0"/>
        <v>9</v>
      </c>
      <c r="E38" s="22">
        <f>IF(B38&lt;Datas!$C$7,'tab1'!F38+'tab1'!G38*Conversão!$D$6,NA())</f>
        <v>4.4119534028548211</v>
      </c>
      <c r="F38" s="22" t="e">
        <f>IF(B38&gt;=Datas!$C$6,'tab1'!F38+'tab1'!G38*Conversão!$D$6,NA())</f>
        <v>#N/A</v>
      </c>
      <c r="G38" s="39">
        <f t="shared" ref="G38" si="24">G26</f>
        <v>4.1950179674767991</v>
      </c>
      <c r="H38" s="39">
        <f t="shared" si="4"/>
        <v>4.4776040925574261</v>
      </c>
      <c r="I38" s="22">
        <f t="shared" si="2"/>
        <v>0.28258612508062697</v>
      </c>
    </row>
    <row r="39" spans="2:9" s="1" customFormat="1" ht="12.75" customHeight="1" x14ac:dyDescent="0.2">
      <c r="B39" s="19">
        <f t="shared" si="3"/>
        <v>43739</v>
      </c>
      <c r="C39" s="20">
        <f t="shared" si="1"/>
        <v>2019</v>
      </c>
      <c r="D39" s="20">
        <f t="shared" si="0"/>
        <v>10</v>
      </c>
      <c r="E39" s="22">
        <f>IF(B39&lt;Datas!$C$7,'tab1'!F39+'tab1'!G39*Conversão!$D$6,NA())</f>
        <v>4.8602553519150176</v>
      </c>
      <c r="F39" s="22" t="e">
        <f>IF(B39&gt;=Datas!$C$6,'tab1'!F39+'tab1'!G39*Conversão!$D$6,NA())</f>
        <v>#N/A</v>
      </c>
      <c r="G39" s="39">
        <f t="shared" ref="G39" si="25">G27</f>
        <v>4.4822346849999999</v>
      </c>
      <c r="H39" s="39">
        <f t="shared" si="4"/>
        <v>4.8062301017239584</v>
      </c>
      <c r="I39" s="22">
        <f t="shared" si="2"/>
        <v>0.32399541672395848</v>
      </c>
    </row>
    <row r="40" spans="2:9" s="1" customFormat="1" ht="12.75" customHeight="1" x14ac:dyDescent="0.2">
      <c r="B40" s="19">
        <f t="shared" si="3"/>
        <v>43770</v>
      </c>
      <c r="C40" s="20">
        <f t="shared" si="1"/>
        <v>2019</v>
      </c>
      <c r="D40" s="20">
        <f t="shared" si="0"/>
        <v>11</v>
      </c>
      <c r="E40" s="22">
        <f>IF(B40&lt;Datas!$C$7,'tab1'!F40+'tab1'!G40*Conversão!$D$6,NA())</f>
        <v>4.679787481473471</v>
      </c>
      <c r="F40" s="22" t="e">
        <f>IF(B40&gt;=Datas!$C$6,'tab1'!F40+'tab1'!G40*Conversão!$D$6,NA())</f>
        <v>#N/A</v>
      </c>
      <c r="G40" s="39">
        <f t="shared" ref="G40" si="26">G28</f>
        <v>4.28563004</v>
      </c>
      <c r="H40" s="39">
        <f t="shared" si="4"/>
        <v>4.6503944883985717</v>
      </c>
      <c r="I40" s="22">
        <f t="shared" si="2"/>
        <v>0.36476444839857169</v>
      </c>
    </row>
    <row r="41" spans="2:9" s="1" customFormat="1" ht="12.75" customHeight="1" x14ac:dyDescent="0.2">
      <c r="B41" s="19">
        <f t="shared" si="3"/>
        <v>43800</v>
      </c>
      <c r="C41" s="20">
        <f t="shared" si="1"/>
        <v>2019</v>
      </c>
      <c r="D41" s="20">
        <f t="shared" si="0"/>
        <v>12</v>
      </c>
      <c r="E41" s="22">
        <f>IF(B41&lt;Datas!$C$7,'tab1'!F41+'tab1'!G41*Conversão!$D$6,NA())</f>
        <v>4.980233743776477</v>
      </c>
      <c r="F41" s="22" t="e">
        <f>IF(B41&gt;=Datas!$C$6,'tab1'!F41+'tab1'!G41*Conversão!$D$6,NA())</f>
        <v>#N/A</v>
      </c>
      <c r="G41" s="39">
        <f t="shared" ref="G41" si="27">G29</f>
        <v>4.8917544799999995</v>
      </c>
      <c r="H41" s="39">
        <f t="shared" si="4"/>
        <v>5.112797536595707</v>
      </c>
      <c r="I41" s="22">
        <f t="shared" si="2"/>
        <v>0.22104305659570755</v>
      </c>
    </row>
    <row r="42" spans="2:9" s="1" customFormat="1" ht="12.75" customHeight="1" x14ac:dyDescent="0.2">
      <c r="B42" s="19">
        <f t="shared" si="3"/>
        <v>43831</v>
      </c>
      <c r="C42" s="20">
        <f t="shared" si="1"/>
        <v>2020</v>
      </c>
      <c r="D42" s="20">
        <f t="shared" si="0"/>
        <v>1</v>
      </c>
      <c r="E42" s="22">
        <f>IF(B42&lt;Datas!$C$7,'tab1'!F42+'tab1'!G42*Conversão!$D$6,NA())</f>
        <v>4.5128120926719451</v>
      </c>
      <c r="F42" s="22" t="e">
        <f>IF(B42&gt;=Datas!$C$6,'tab1'!F42+'tab1'!G42*Conversão!$D$6,NA())</f>
        <v>#N/A</v>
      </c>
      <c r="G42" s="39">
        <f t="shared" ref="G42" si="28">G30</f>
        <v>4.3609006289999996</v>
      </c>
      <c r="H42" s="39">
        <f t="shared" si="4"/>
        <v>4.5371160875585321</v>
      </c>
      <c r="I42" s="22">
        <f t="shared" si="2"/>
        <v>0.17621545855853249</v>
      </c>
    </row>
    <row r="43" spans="2:9" s="1" customFormat="1" ht="12.75" customHeight="1" x14ac:dyDescent="0.2">
      <c r="B43" s="19">
        <f t="shared" si="3"/>
        <v>43862</v>
      </c>
      <c r="C43" s="20">
        <f t="shared" si="1"/>
        <v>2020</v>
      </c>
      <c r="D43" s="20">
        <f t="shared" si="0"/>
        <v>2</v>
      </c>
      <c r="E43" s="22">
        <f>IF(B43&lt;Datas!$C$7,'tab1'!F43+'tab1'!G43*Conversão!$D$6,NA())</f>
        <v>4.3088228130800017</v>
      </c>
      <c r="F43" s="22" t="e">
        <f>IF(B43&gt;=Datas!$C$6,'tab1'!F43+'tab1'!G43*Conversão!$D$6,NA())</f>
        <v>#N/A</v>
      </c>
      <c r="G43" s="39">
        <f t="shared" ref="G43" si="29">G31</f>
        <v>3.8834498049999997</v>
      </c>
      <c r="H43" s="39">
        <f t="shared" si="4"/>
        <v>4.3621701457471893</v>
      </c>
      <c r="I43" s="22">
        <f t="shared" si="2"/>
        <v>0.47872034074718961</v>
      </c>
    </row>
    <row r="44" spans="2:9" s="1" customFormat="1" ht="12.75" customHeight="1" x14ac:dyDescent="0.2">
      <c r="B44" s="19">
        <f t="shared" si="3"/>
        <v>43891</v>
      </c>
      <c r="C44" s="20">
        <f t="shared" si="1"/>
        <v>2020</v>
      </c>
      <c r="D44" s="20">
        <f t="shared" si="0"/>
        <v>3</v>
      </c>
      <c r="E44" s="22">
        <f>IF(B44&lt;Datas!$C$7,'tab1'!F44+'tab1'!G44*Conversão!$D$6,NA())</f>
        <v>3.7204260964829077</v>
      </c>
      <c r="F44" s="22" t="e">
        <f>IF(B44&gt;=Datas!$C$6,'tab1'!F44+'tab1'!G44*Conversão!$D$6,NA())</f>
        <v>#N/A</v>
      </c>
      <c r="G44" s="39">
        <f t="shared" ref="G44" si="30">G32</f>
        <v>3.7626639205814296</v>
      </c>
      <c r="H44" s="39">
        <f t="shared" si="4"/>
        <v>4.7009967456783128</v>
      </c>
      <c r="I44" s="22">
        <f t="shared" si="2"/>
        <v>0.93833282509688321</v>
      </c>
    </row>
    <row r="45" spans="2:9" s="1" customFormat="1" ht="12.75" customHeight="1" x14ac:dyDescent="0.2">
      <c r="B45" s="19">
        <f t="shared" si="3"/>
        <v>43922</v>
      </c>
      <c r="C45" s="20">
        <f t="shared" si="1"/>
        <v>2020</v>
      </c>
      <c r="D45" s="20">
        <f t="shared" si="0"/>
        <v>4</v>
      </c>
      <c r="E45" s="22">
        <f>IF(B45&lt;Datas!$C$7,'tab1'!F45+'tab1'!G45*Conversão!$D$6,NA())</f>
        <v>3.1256292434398762</v>
      </c>
      <c r="F45" s="22" t="e">
        <f>IF(B45&gt;=Datas!$C$6,'tab1'!F45+'tab1'!G45*Conversão!$D$6,NA())</f>
        <v>#N/A</v>
      </c>
      <c r="G45" s="39">
        <f t="shared" ref="G45" si="31">G33</f>
        <v>3.157758433086145</v>
      </c>
      <c r="H45" s="39">
        <f t="shared" si="4"/>
        <v>4.5073203892030786</v>
      </c>
      <c r="I45" s="22">
        <f t="shared" si="2"/>
        <v>1.3495619561169336</v>
      </c>
    </row>
    <row r="46" spans="2:9" s="1" customFormat="1" ht="12.75" customHeight="1" x14ac:dyDescent="0.2">
      <c r="B46" s="19">
        <f t="shared" si="3"/>
        <v>43952</v>
      </c>
      <c r="C46" s="20">
        <f t="shared" si="1"/>
        <v>2020</v>
      </c>
      <c r="D46" s="20">
        <f t="shared" si="0"/>
        <v>5</v>
      </c>
      <c r="E46" s="22">
        <f>IF(B46&lt;Datas!$C$7,'tab1'!F46+'tab1'!G46*Conversão!$D$6,NA())</f>
        <v>3.5277222910520987</v>
      </c>
      <c r="F46" s="22" t="e">
        <f>IF(B46&gt;=Datas!$C$6,'tab1'!F46+'tab1'!G46*Conversão!$D$6,NA())</f>
        <v>#N/A</v>
      </c>
      <c r="G46" s="39">
        <f t="shared" ref="G46" si="32">G34</f>
        <v>3.4142168475404264</v>
      </c>
      <c r="H46" s="39">
        <f t="shared" si="4"/>
        <v>4.5605675627219222</v>
      </c>
      <c r="I46" s="22">
        <f t="shared" si="2"/>
        <v>1.1463507151814958</v>
      </c>
    </row>
    <row r="47" spans="2:9" s="1" customFormat="1" ht="12.75" customHeight="1" x14ac:dyDescent="0.2">
      <c r="B47" s="19">
        <f t="shared" si="3"/>
        <v>43983</v>
      </c>
      <c r="C47" s="20">
        <f t="shared" si="1"/>
        <v>2020</v>
      </c>
      <c r="D47" s="20">
        <f t="shared" si="0"/>
        <v>6</v>
      </c>
      <c r="E47" s="22">
        <f>IF(B47&lt;Datas!$C$7,'tab1'!F47+'tab1'!G47*Conversão!$D$6,NA())</f>
        <v>3.7566606530431743</v>
      </c>
      <c r="F47" s="22" t="e">
        <f>IF(B47&gt;=Datas!$C$6,'tab1'!F47+'tab1'!G47*Conversão!$D$6,NA())</f>
        <v>#N/A</v>
      </c>
      <c r="G47" s="39">
        <f t="shared" ref="G47" si="33">G35</f>
        <v>3.6854058569339045</v>
      </c>
      <c r="H47" s="39">
        <f t="shared" si="4"/>
        <v>4.5417126674477553</v>
      </c>
      <c r="I47" s="22">
        <f t="shared" si="2"/>
        <v>0.85630681051385071</v>
      </c>
    </row>
    <row r="48" spans="2:9" s="1" customFormat="1" ht="12.75" customHeight="1" x14ac:dyDescent="0.2">
      <c r="B48" s="19">
        <f t="shared" si="3"/>
        <v>44013</v>
      </c>
      <c r="C48" s="20">
        <f t="shared" si="1"/>
        <v>2020</v>
      </c>
      <c r="D48" s="20">
        <f t="shared" si="0"/>
        <v>7</v>
      </c>
      <c r="E48" s="22">
        <f>IF(B48&lt;Datas!$C$7,'tab1'!F48+'tab1'!G48*Conversão!$D$6,NA())</f>
        <v>4.0995507062592926</v>
      </c>
      <c r="F48" s="22" t="e">
        <f>IF(B48&gt;=Datas!$C$6,'tab1'!F48+'tab1'!G48*Conversão!$D$6,NA())</f>
        <v>#N/A</v>
      </c>
      <c r="G48" s="39">
        <f t="shared" ref="G48" si="34">G36</f>
        <v>4.0708113868101314</v>
      </c>
      <c r="H48" s="39">
        <f t="shared" si="4"/>
        <v>4.5730637115488522</v>
      </c>
      <c r="I48" s="22">
        <f t="shared" si="2"/>
        <v>0.50225232473872072</v>
      </c>
    </row>
    <row r="49" spans="2:9" s="1" customFormat="1" ht="12.75" customHeight="1" x14ac:dyDescent="0.2">
      <c r="B49" s="19">
        <f t="shared" si="3"/>
        <v>44044</v>
      </c>
      <c r="C49" s="20">
        <f t="shared" si="1"/>
        <v>2020</v>
      </c>
      <c r="D49" s="20">
        <f t="shared" si="0"/>
        <v>8</v>
      </c>
      <c r="E49" s="22">
        <f>IF(B49&lt;Datas!$C$7,'tab1'!F49+'tab1'!G49*Conversão!$D$6,NA())</f>
        <v>4.0708685061615935</v>
      </c>
      <c r="F49" s="22" t="e">
        <f>IF(B49&gt;=Datas!$C$6,'tab1'!F49+'tab1'!G49*Conversão!$D$6,NA())</f>
        <v>#N/A</v>
      </c>
      <c r="G49" s="39">
        <f t="shared" ref="G49" si="35">G37</f>
        <v>4.0648266257405625</v>
      </c>
      <c r="H49" s="39">
        <f t="shared" si="4"/>
        <v>4.6065010302566654</v>
      </c>
      <c r="I49" s="22">
        <f t="shared" si="2"/>
        <v>0.54167440451610283</v>
      </c>
    </row>
    <row r="50" spans="2:9" s="1" customFormat="1" ht="12.75" customHeight="1" x14ac:dyDescent="0.2">
      <c r="B50" s="19">
        <f t="shared" si="3"/>
        <v>44075</v>
      </c>
      <c r="C50" s="20">
        <f t="shared" si="1"/>
        <v>2020</v>
      </c>
      <c r="D50" s="20">
        <f t="shared" si="0"/>
        <v>9</v>
      </c>
      <c r="E50" s="22">
        <f>IF(B50&lt;Datas!$C$7,'tab1'!F50+'tab1'!G50*Conversão!$D$6,NA())</f>
        <v>4.3665271865214157</v>
      </c>
      <c r="F50" s="22" t="e">
        <f>IF(B50&gt;=Datas!$C$6,'tab1'!F50+'tab1'!G50*Conversão!$D$6,NA())</f>
        <v>#N/A</v>
      </c>
      <c r="G50" s="39">
        <f t="shared" ref="G50" si="36">G38</f>
        <v>4.1950179674767991</v>
      </c>
      <c r="H50" s="39">
        <f t="shared" si="4"/>
        <v>4.4776040925574261</v>
      </c>
      <c r="I50" s="22">
        <f t="shared" si="2"/>
        <v>0.28258612508062697</v>
      </c>
    </row>
    <row r="51" spans="2:9" s="1" customFormat="1" ht="12.75" customHeight="1" x14ac:dyDescent="0.2">
      <c r="B51" s="19">
        <f t="shared" si="3"/>
        <v>44105</v>
      </c>
      <c r="C51" s="20">
        <f t="shared" si="1"/>
        <v>2020</v>
      </c>
      <c r="D51" s="20">
        <f t="shared" si="0"/>
        <v>10</v>
      </c>
      <c r="E51" s="22">
        <f>IF(B51&lt;Datas!$C$7,'tab1'!F51+'tab1'!G51*Conversão!$D$6,NA())</f>
        <v>4.7586652845091901</v>
      </c>
      <c r="F51" s="22" t="e">
        <f>IF(B51&gt;=Datas!$C$6,'tab1'!F51+'tab1'!G51*Conversão!$D$6,NA())</f>
        <v>#N/A</v>
      </c>
      <c r="G51" s="39">
        <f t="shared" ref="G51" si="37">G39</f>
        <v>4.4822346849999999</v>
      </c>
      <c r="H51" s="39">
        <f t="shared" si="4"/>
        <v>4.8062301017239584</v>
      </c>
      <c r="I51" s="22">
        <f t="shared" si="2"/>
        <v>0.32399541672395848</v>
      </c>
    </row>
    <row r="52" spans="2:9" s="1" customFormat="1" ht="12.75" customHeight="1" x14ac:dyDescent="0.2">
      <c r="B52" s="19">
        <f t="shared" si="3"/>
        <v>44136</v>
      </c>
      <c r="C52" s="20">
        <f t="shared" si="1"/>
        <v>2020</v>
      </c>
      <c r="D52" s="20">
        <f t="shared" si="0"/>
        <v>11</v>
      </c>
      <c r="E52" s="22">
        <f>IF(B52&lt;Datas!$C$7,'tab1'!F52+'tab1'!G52*Conversão!$D$6,NA())</f>
        <v>4.4675322353388029</v>
      </c>
      <c r="F52" s="22" t="e">
        <f>IF(B52&gt;=Datas!$C$6,'tab1'!F52+'tab1'!G52*Conversão!$D$6,NA())</f>
        <v>#N/A</v>
      </c>
      <c r="G52" s="39">
        <f t="shared" ref="G52" si="38">G40</f>
        <v>4.28563004</v>
      </c>
      <c r="H52" s="39">
        <f t="shared" si="4"/>
        <v>4.6503944883985717</v>
      </c>
      <c r="I52" s="22">
        <f t="shared" si="2"/>
        <v>0.36476444839857169</v>
      </c>
    </row>
    <row r="53" spans="2:9" s="1" customFormat="1" ht="12.75" customHeight="1" x14ac:dyDescent="0.2">
      <c r="B53" s="19">
        <f t="shared" si="3"/>
        <v>44166</v>
      </c>
      <c r="C53" s="20">
        <f t="shared" si="1"/>
        <v>2020</v>
      </c>
      <c r="D53" s="20">
        <f t="shared" si="0"/>
        <v>12</v>
      </c>
      <c r="E53" s="22">
        <f>IF(B53&lt;Datas!$C$7,'tab1'!F53+'tab1'!G53*Conversão!$D$6,NA())</f>
        <v>5.0985080572573818</v>
      </c>
      <c r="F53" s="22" t="e">
        <f>IF(B53&gt;=Datas!$C$6,'tab1'!F53+'tab1'!G53*Conversão!$D$6,NA())</f>
        <v>#N/A</v>
      </c>
      <c r="G53" s="39">
        <f t="shared" ref="G53" si="39">G41</f>
        <v>4.8917544799999995</v>
      </c>
      <c r="H53" s="39">
        <f t="shared" si="4"/>
        <v>5.112797536595707</v>
      </c>
      <c r="I53" s="22">
        <f t="shared" si="2"/>
        <v>0.22104305659570755</v>
      </c>
    </row>
    <row r="54" spans="2:9" s="1" customFormat="1" ht="12.75" customHeight="1" x14ac:dyDescent="0.2">
      <c r="B54" s="19">
        <f t="shared" si="3"/>
        <v>44197</v>
      </c>
      <c r="C54" s="20">
        <f t="shared" si="1"/>
        <v>2021</v>
      </c>
      <c r="D54" s="20">
        <f t="shared" si="0"/>
        <v>1</v>
      </c>
      <c r="E54" s="22">
        <f>IF(B54&lt;Datas!$C$7,'tab1'!F54+'tab1'!G54*Conversão!$D$6,NA())</f>
        <v>4.3724225899439109</v>
      </c>
      <c r="F54" s="22" t="e">
        <f>IF(B54&gt;=Datas!$C$6,'tab1'!F54+'tab1'!G54*Conversão!$D$6,NA())</f>
        <v>#N/A</v>
      </c>
      <c r="G54" s="39">
        <f t="shared" ref="G54" si="40">G42</f>
        <v>4.3609006289999996</v>
      </c>
      <c r="H54" s="39">
        <f t="shared" si="4"/>
        <v>4.5371160875585321</v>
      </c>
      <c r="I54" s="22">
        <f t="shared" si="2"/>
        <v>0.17621545855853249</v>
      </c>
    </row>
    <row r="55" spans="2:9" s="1" customFormat="1" ht="12.75" customHeight="1" x14ac:dyDescent="0.2">
      <c r="B55" s="19">
        <f t="shared" si="3"/>
        <v>44228</v>
      </c>
      <c r="C55" s="20">
        <f t="shared" si="1"/>
        <v>2021</v>
      </c>
      <c r="D55" s="20">
        <f t="shared" si="0"/>
        <v>2</v>
      </c>
      <c r="E55" s="22">
        <f>IF(B55&lt;Datas!$C$7,'tab1'!F55+'tab1'!G55*Conversão!$D$6,NA())</f>
        <v>3.8943232582717564</v>
      </c>
      <c r="F55" s="22" t="e">
        <f>IF(B55&gt;=Datas!$C$6,'tab1'!F55+'tab1'!G55*Conversão!$D$6,NA())</f>
        <v>#N/A</v>
      </c>
      <c r="G55" s="39">
        <f t="shared" ref="G55" si="41">G43</f>
        <v>3.8834498049999997</v>
      </c>
      <c r="H55" s="39">
        <f t="shared" si="4"/>
        <v>4.3621701457471893</v>
      </c>
      <c r="I55" s="22">
        <f t="shared" si="2"/>
        <v>0.47872034074718961</v>
      </c>
    </row>
    <row r="56" spans="2:9" s="1" customFormat="1" ht="12.75" customHeight="1" x14ac:dyDescent="0.2">
      <c r="B56" s="19">
        <f t="shared" si="3"/>
        <v>44256</v>
      </c>
      <c r="C56" s="20">
        <f t="shared" si="1"/>
        <v>2021</v>
      </c>
      <c r="D56" s="20">
        <f t="shared" si="0"/>
        <v>3</v>
      </c>
      <c r="E56" s="22">
        <f>IF(B56&lt;Datas!$C$7,'tab1'!F56+'tab1'!G56*Conversão!$D$6,NA())</f>
        <v>3.995679881573039</v>
      </c>
      <c r="F56" s="22" t="e">
        <f>IF(B56&gt;=Datas!$C$6,'tab1'!F56+'tab1'!G56*Conversão!$D$6,NA())</f>
        <v>#N/A</v>
      </c>
      <c r="G56" s="39">
        <f t="shared" ref="G56" si="42">G44</f>
        <v>3.7626639205814296</v>
      </c>
      <c r="H56" s="39">
        <f t="shared" si="4"/>
        <v>4.7009967456783128</v>
      </c>
      <c r="I56" s="22">
        <f t="shared" si="2"/>
        <v>0.93833282509688321</v>
      </c>
    </row>
    <row r="57" spans="2:9" s="1" customFormat="1" ht="12.75" customHeight="1" x14ac:dyDescent="0.2">
      <c r="B57" s="19">
        <f t="shared" si="3"/>
        <v>44287</v>
      </c>
      <c r="C57" s="20">
        <f t="shared" si="1"/>
        <v>2021</v>
      </c>
      <c r="D57" s="20">
        <f t="shared" si="0"/>
        <v>4</v>
      </c>
      <c r="E57" s="22">
        <f>IF(B57&lt;Datas!$C$7,'tab1'!F57+'tab1'!G57*Conversão!$D$6,NA())</f>
        <v>3.8118603382288501</v>
      </c>
      <c r="F57" s="22" t="e">
        <f>IF(B57&gt;=Datas!$C$6,'tab1'!F57+'tab1'!G57*Conversão!$D$6,NA())</f>
        <v>#N/A</v>
      </c>
      <c r="G57" s="39">
        <f t="shared" ref="G57" si="43">G45</f>
        <v>3.157758433086145</v>
      </c>
      <c r="H57" s="39">
        <f t="shared" si="4"/>
        <v>4.5073203892030786</v>
      </c>
      <c r="I57" s="22">
        <f t="shared" si="2"/>
        <v>1.3495619561169336</v>
      </c>
    </row>
    <row r="58" spans="2:9" s="1" customFormat="1" ht="12.75" customHeight="1" x14ac:dyDescent="0.2">
      <c r="B58" s="19">
        <f t="shared" si="3"/>
        <v>44317</v>
      </c>
      <c r="C58" s="20">
        <f t="shared" si="1"/>
        <v>2021</v>
      </c>
      <c r="D58" s="20">
        <f t="shared" si="0"/>
        <v>5</v>
      </c>
      <c r="E58" s="22">
        <f>IF(B58&lt;Datas!$C$7,'tab1'!F58+'tab1'!G58*Conversão!$D$6,NA())</f>
        <v>4.1482733378279191</v>
      </c>
      <c r="F58" s="22" t="e">
        <f>IF(B58&gt;=Datas!$C$6,'tab1'!F58+'tab1'!G58*Conversão!$D$6,NA())</f>
        <v>#N/A</v>
      </c>
      <c r="G58" s="39">
        <f t="shared" ref="G58" si="44">G46</f>
        <v>3.4142168475404264</v>
      </c>
      <c r="H58" s="39">
        <f t="shared" si="4"/>
        <v>4.5605675627219222</v>
      </c>
      <c r="I58" s="22">
        <f t="shared" si="2"/>
        <v>1.1463507151814958</v>
      </c>
    </row>
    <row r="59" spans="2:9" s="1" customFormat="1" ht="12.75" customHeight="1" x14ac:dyDescent="0.2">
      <c r="B59" s="19">
        <f t="shared" si="3"/>
        <v>44348</v>
      </c>
      <c r="C59" s="20">
        <f t="shared" si="1"/>
        <v>2021</v>
      </c>
      <c r="D59" s="20">
        <f t="shared" si="0"/>
        <v>6</v>
      </c>
      <c r="E59" s="22">
        <f>IF(B59&lt;Datas!$C$7,'tab1'!F59+'tab1'!G59*Conversão!$D$6,NA())</f>
        <v>4.1905464940823585</v>
      </c>
      <c r="F59" s="22" t="e">
        <f>IF(B59&gt;=Datas!$C$6,'tab1'!F59+'tab1'!G59*Conversão!$D$6,NA())</f>
        <v>#N/A</v>
      </c>
      <c r="G59" s="39">
        <f t="shared" ref="G59" si="45">G47</f>
        <v>3.6854058569339045</v>
      </c>
      <c r="H59" s="39">
        <f t="shared" si="4"/>
        <v>4.5417126674477553</v>
      </c>
      <c r="I59" s="22">
        <f t="shared" si="2"/>
        <v>0.85630681051385071</v>
      </c>
    </row>
    <row r="60" spans="2:9" s="1" customFormat="1" ht="12.75" customHeight="1" x14ac:dyDescent="0.2">
      <c r="B60" s="19">
        <f t="shared" si="3"/>
        <v>44378</v>
      </c>
      <c r="C60" s="20">
        <f t="shared" si="1"/>
        <v>2021</v>
      </c>
      <c r="D60" s="20">
        <f t="shared" si="0"/>
        <v>7</v>
      </c>
      <c r="E60" s="22">
        <f>IF(B60&lt;Datas!$C$7,'tab1'!F60+'tab1'!G60*Conversão!$D$6,NA())</f>
        <v>4.5676222726634119</v>
      </c>
      <c r="F60" s="22" t="e">
        <f>IF(B60&gt;=Datas!$C$6,'tab1'!F60+'tab1'!G60*Conversão!$D$6,NA())</f>
        <v>#N/A</v>
      </c>
      <c r="G60" s="39">
        <f t="shared" ref="G60" si="46">G48</f>
        <v>4.0708113868101314</v>
      </c>
      <c r="H60" s="39">
        <f t="shared" si="4"/>
        <v>4.5730637115488522</v>
      </c>
      <c r="I60" s="22">
        <f t="shared" si="2"/>
        <v>0.50225232473872072</v>
      </c>
    </row>
    <row r="61" spans="2:9" s="1" customFormat="1" ht="12.75" customHeight="1" x14ac:dyDescent="0.2">
      <c r="B61" s="19">
        <f t="shared" si="3"/>
        <v>44409</v>
      </c>
      <c r="C61" s="20">
        <f t="shared" si="1"/>
        <v>2021</v>
      </c>
      <c r="D61" s="20">
        <f t="shared" si="0"/>
        <v>8</v>
      </c>
      <c r="E61" s="22">
        <f>IF(B61&lt;Datas!$C$7,'tab1'!F61+'tab1'!G61*Conversão!$D$6,NA())</f>
        <v>4.5029855363170146</v>
      </c>
      <c r="F61" s="22" t="e">
        <f>IF(B61&gt;=Datas!$C$6,'tab1'!F61+'tab1'!G61*Conversão!$D$6,NA())</f>
        <v>#N/A</v>
      </c>
      <c r="G61" s="39">
        <f t="shared" ref="G61" si="47">G49</f>
        <v>4.0648266257405625</v>
      </c>
      <c r="H61" s="39">
        <f t="shared" si="4"/>
        <v>4.6065010302566654</v>
      </c>
      <c r="I61" s="22">
        <f t="shared" si="2"/>
        <v>0.54167440451610283</v>
      </c>
    </row>
    <row r="62" spans="2:9" s="1" customFormat="1" ht="12.75" customHeight="1" x14ac:dyDescent="0.2">
      <c r="B62" s="19">
        <f t="shared" si="3"/>
        <v>44440</v>
      </c>
      <c r="C62" s="20">
        <f t="shared" si="1"/>
        <v>2021</v>
      </c>
      <c r="D62" s="20">
        <f t="shared" si="0"/>
        <v>9</v>
      </c>
      <c r="E62" s="22">
        <f>IF(B62&lt;Datas!$C$7,'tab1'!F62+'tab1'!G62*Conversão!$D$6,NA())</f>
        <v>4.4275635376857965</v>
      </c>
      <c r="F62" s="22" t="e">
        <f>IF(B62&gt;=Datas!$C$6,'tab1'!F62+'tab1'!G62*Conversão!$D$6,NA())</f>
        <v>#N/A</v>
      </c>
      <c r="G62" s="39">
        <f t="shared" ref="G62" si="48">G50</f>
        <v>4.1950179674767991</v>
      </c>
      <c r="H62" s="39">
        <f t="shared" si="4"/>
        <v>4.4776040925574261</v>
      </c>
      <c r="I62" s="22">
        <f t="shared" si="2"/>
        <v>0.28258612508062697</v>
      </c>
    </row>
    <row r="63" spans="2:9" s="1" customFormat="1" ht="12.75" customHeight="1" x14ac:dyDescent="0.2">
      <c r="B63" s="19">
        <f t="shared" si="3"/>
        <v>44470</v>
      </c>
      <c r="C63" s="20">
        <f t="shared" si="1"/>
        <v>2021</v>
      </c>
      <c r="D63" s="20">
        <f t="shared" si="0"/>
        <v>10</v>
      </c>
      <c r="E63" s="22">
        <f>IF(B63&lt;Datas!$C$7,'tab1'!F63+'tab1'!G63*Conversão!$D$6,NA())</f>
        <v>4.4910363938516493</v>
      </c>
      <c r="F63" s="22" t="e">
        <f>IF(B63&gt;=Datas!$C$6,'tab1'!F63+'tab1'!G63*Conversão!$D$6,NA())</f>
        <v>#N/A</v>
      </c>
      <c r="G63" s="39">
        <f t="shared" ref="G63" si="49">G51</f>
        <v>4.4822346849999999</v>
      </c>
      <c r="H63" s="39">
        <f t="shared" si="4"/>
        <v>4.8062301017239584</v>
      </c>
      <c r="I63" s="22">
        <f t="shared" si="2"/>
        <v>0.32399541672395848</v>
      </c>
    </row>
    <row r="64" spans="2:9" s="1" customFormat="1" ht="12.75" customHeight="1" x14ac:dyDescent="0.2">
      <c r="B64" s="19">
        <f t="shared" si="3"/>
        <v>44501</v>
      </c>
      <c r="C64" s="20">
        <f t="shared" si="1"/>
        <v>2021</v>
      </c>
      <c r="D64" s="20">
        <f t="shared" si="0"/>
        <v>11</v>
      </c>
      <c r="E64" s="22">
        <f>IF(B64&lt;Datas!$C$7,'tab1'!F64+'tab1'!G64*Conversão!$D$6,NA())</f>
        <v>4.2933670259594834</v>
      </c>
      <c r="F64" s="22" t="e">
        <f>IF(B64&gt;=Datas!$C$6,'tab1'!F64+'tab1'!G64*Conversão!$D$6,NA())</f>
        <v>#N/A</v>
      </c>
      <c r="G64" s="39">
        <f t="shared" ref="G64" si="50">G52</f>
        <v>4.28563004</v>
      </c>
      <c r="H64" s="39">
        <f t="shared" si="4"/>
        <v>4.6503944883985717</v>
      </c>
      <c r="I64" s="22">
        <f t="shared" si="2"/>
        <v>0.36476444839857169</v>
      </c>
    </row>
    <row r="65" spans="2:9" s="1" customFormat="1" ht="12.75" customHeight="1" x14ac:dyDescent="0.2">
      <c r="B65" s="19">
        <f t="shared" si="3"/>
        <v>44531</v>
      </c>
      <c r="C65" s="20">
        <f t="shared" si="1"/>
        <v>2021</v>
      </c>
      <c r="D65" s="20">
        <f t="shared" si="0"/>
        <v>12</v>
      </c>
      <c r="E65" s="22">
        <f>IF(B65&lt;Datas!$C$7,'tab1'!F65+'tab1'!G65*Conversão!$D$6,NA())</f>
        <v>4.8986858915948108</v>
      </c>
      <c r="F65" s="22" t="e">
        <f>IF(B65&gt;=Datas!$C$6,'tab1'!F65+'tab1'!G65*Conversão!$D$6,NA())</f>
        <v>#N/A</v>
      </c>
      <c r="G65" s="39">
        <f t="shared" ref="G65" si="51">G53</f>
        <v>4.8917544799999995</v>
      </c>
      <c r="H65" s="39">
        <f t="shared" si="4"/>
        <v>5.112797536595707</v>
      </c>
      <c r="I65" s="22">
        <f t="shared" si="2"/>
        <v>0.22104305659570755</v>
      </c>
    </row>
    <row r="66" spans="2:9" s="1" customFormat="1" ht="12.75" customHeight="1" x14ac:dyDescent="0.2">
      <c r="B66" s="19">
        <f t="shared" si="3"/>
        <v>44562</v>
      </c>
      <c r="C66" s="20">
        <f t="shared" si="1"/>
        <v>2022</v>
      </c>
      <c r="D66" s="20">
        <f t="shared" si="0"/>
        <v>1</v>
      </c>
      <c r="E66" s="22">
        <f>IF(B66&lt;Datas!$C$7,'tab1'!F66+'tab1'!G66*Conversão!$D$6,NA())</f>
        <v>4.0494984919999997</v>
      </c>
      <c r="F66" s="22" t="e">
        <f>IF(B66&gt;=Datas!$C$6,'tab1'!F66+'tab1'!G66*Conversão!$D$6,NA())</f>
        <v>#N/A</v>
      </c>
      <c r="G66" s="39">
        <f t="shared" ref="G66" si="52">G54</f>
        <v>4.3609006289999996</v>
      </c>
      <c r="H66" s="39">
        <f t="shared" si="4"/>
        <v>4.5371160875585321</v>
      </c>
      <c r="I66" s="22">
        <f t="shared" si="2"/>
        <v>0.17621545855853249</v>
      </c>
    </row>
    <row r="67" spans="2:9" s="1" customFormat="1" ht="12.75" customHeight="1" x14ac:dyDescent="0.2">
      <c r="B67" s="19">
        <f t="shared" si="3"/>
        <v>44593</v>
      </c>
      <c r="C67" s="20">
        <f t="shared" si="1"/>
        <v>2022</v>
      </c>
      <c r="D67" s="20">
        <f t="shared" si="0"/>
        <v>2</v>
      </c>
      <c r="E67" s="22">
        <f>IF(B67&lt;Datas!$C$7,'tab1'!F67+'tab1'!G67*Conversão!$D$6,NA())</f>
        <v>4.1179780599999996</v>
      </c>
      <c r="F67" s="22" t="e">
        <f>IF(B67&gt;=Datas!$C$6,'tab1'!F67+'tab1'!G67*Conversão!$D$6,NA())</f>
        <v>#N/A</v>
      </c>
      <c r="G67" s="39">
        <f t="shared" ref="G67" si="53">G55</f>
        <v>3.8834498049999997</v>
      </c>
      <c r="H67" s="39">
        <f t="shared" si="4"/>
        <v>4.3621701457471893</v>
      </c>
      <c r="I67" s="22">
        <f t="shared" si="2"/>
        <v>0.47872034074718961</v>
      </c>
    </row>
    <row r="68" spans="2:9" s="1" customFormat="1" ht="12.75" customHeight="1" x14ac:dyDescent="0.2">
      <c r="B68" s="19">
        <f t="shared" si="3"/>
        <v>44621</v>
      </c>
      <c r="C68" s="20">
        <f t="shared" si="1"/>
        <v>2022</v>
      </c>
      <c r="D68" s="20">
        <f t="shared" si="0"/>
        <v>3</v>
      </c>
      <c r="E68" s="22">
        <f>IF(B68&lt;Datas!$C$7,'tab1'!F68+'tab1'!G68*Conversão!$D$6,NA())</f>
        <v>4.3845981199999997</v>
      </c>
      <c r="F68" s="22" t="e">
        <f>IF(B68&gt;=Datas!$C$6,'tab1'!F68+'tab1'!G68*Conversão!$D$6,NA())</f>
        <v>#N/A</v>
      </c>
      <c r="G68" s="39">
        <f t="shared" ref="G68" si="54">G56</f>
        <v>3.7626639205814296</v>
      </c>
      <c r="H68" s="39">
        <f t="shared" si="4"/>
        <v>4.7009967456783128</v>
      </c>
      <c r="I68" s="22">
        <f t="shared" si="2"/>
        <v>0.93833282509688321</v>
      </c>
    </row>
    <row r="69" spans="2:9" s="1" customFormat="1" ht="12.75" customHeight="1" x14ac:dyDescent="0.2">
      <c r="B69" s="19">
        <f t="shared" si="3"/>
        <v>44652</v>
      </c>
      <c r="C69" s="20">
        <f t="shared" si="1"/>
        <v>2022</v>
      </c>
      <c r="D69" s="20">
        <f t="shared" si="0"/>
        <v>4</v>
      </c>
      <c r="E69" s="22">
        <f>IF(B69&lt;Datas!$C$7,'tab1'!F69+'tab1'!G69*Conversão!$D$6,NA())</f>
        <v>4.2383225369999993</v>
      </c>
      <c r="F69" s="22" t="e">
        <f>IF(B69&gt;=Datas!$C$6,'tab1'!F69+'tab1'!G69*Conversão!$D$6,NA())</f>
        <v>#N/A</v>
      </c>
      <c r="G69" s="39">
        <f t="shared" ref="G69" si="55">G57</f>
        <v>3.157758433086145</v>
      </c>
      <c r="H69" s="39">
        <f t="shared" si="4"/>
        <v>4.5073203892030786</v>
      </c>
      <c r="I69" s="22">
        <f t="shared" si="2"/>
        <v>1.3495619561169336</v>
      </c>
    </row>
    <row r="70" spans="2:9" s="1" customFormat="1" ht="12.75" customHeight="1" x14ac:dyDescent="0.2">
      <c r="B70" s="19">
        <f t="shared" si="3"/>
        <v>44682</v>
      </c>
      <c r="C70" s="20">
        <f t="shared" si="1"/>
        <v>2022</v>
      </c>
      <c r="D70" s="20">
        <f t="shared" ref="D70:D89" si="56">MONTH(B70)</f>
        <v>5</v>
      </c>
      <c r="E70" s="22">
        <f>IF(B70&lt;Datas!$C$7,'tab1'!F70+'tab1'!G70*Conversão!$D$6,NA())</f>
        <v>4.4740962600000005</v>
      </c>
      <c r="F70" s="22" t="e">
        <f>IF(B70&gt;=Datas!$C$6,'tab1'!F70+'tab1'!G70*Conversão!$D$6,NA())</f>
        <v>#N/A</v>
      </c>
      <c r="G70" s="39">
        <f t="shared" ref="G70" si="57">G58</f>
        <v>3.4142168475404264</v>
      </c>
      <c r="H70" s="39">
        <f t="shared" si="4"/>
        <v>4.5605675627219222</v>
      </c>
      <c r="I70" s="22">
        <f t="shared" si="2"/>
        <v>1.1463507151814958</v>
      </c>
    </row>
    <row r="71" spans="2:9" s="1" customFormat="1" ht="12.75" customHeight="1" x14ac:dyDescent="0.2">
      <c r="B71" s="19">
        <f t="shared" si="3"/>
        <v>44713</v>
      </c>
      <c r="C71" s="20">
        <f t="shared" ref="C71:C89" si="58">YEAR(B71)</f>
        <v>2022</v>
      </c>
      <c r="D71" s="20">
        <f t="shared" si="56"/>
        <v>6</v>
      </c>
      <c r="E71" s="22">
        <f>IF(B71&lt;Datas!$C$7,'tab1'!F71+'tab1'!G71*Conversão!$D$6,NA())</f>
        <v>4.0967592739999992</v>
      </c>
      <c r="F71" s="22">
        <f>IF(B71&gt;=Datas!$C$6,'tab1'!F71+'tab1'!G71*Conversão!$D$6,NA())</f>
        <v>4.0967592739999992</v>
      </c>
      <c r="G71" s="39">
        <f t="shared" ref="G71" si="59">G59</f>
        <v>3.6854058569339045</v>
      </c>
      <c r="H71" s="39">
        <f t="shared" si="4"/>
        <v>4.5417126674477553</v>
      </c>
      <c r="I71" s="22">
        <f t="shared" ref="I71:I89" si="60">H71-G71</f>
        <v>0.85630681051385071</v>
      </c>
    </row>
    <row r="72" spans="2:9" s="1" customFormat="1" ht="12.75" customHeight="1" x14ac:dyDescent="0.2">
      <c r="B72" s="19">
        <f t="shared" ref="B72:B89" si="61">EDATE(B71,1)</f>
        <v>44743</v>
      </c>
      <c r="C72" s="20">
        <f t="shared" si="58"/>
        <v>2022</v>
      </c>
      <c r="D72" s="20">
        <f t="shared" si="56"/>
        <v>7</v>
      </c>
      <c r="E72" s="22" t="e">
        <f>IF(B72&lt;Datas!$C$7,'tab1'!F72+'tab1'!G72*Conversão!$D$6,NA())</f>
        <v>#N/A</v>
      </c>
      <c r="F72" s="22">
        <f>IF(B72&gt;=Datas!$C$6,'tab1'!F72+'tab1'!G72*Conversão!$D$6,NA())</f>
        <v>4.400323481325267</v>
      </c>
      <c r="G72" s="39">
        <f t="shared" ref="G72" si="62">G60</f>
        <v>4.0708113868101314</v>
      </c>
      <c r="H72" s="39">
        <f t="shared" si="4"/>
        <v>4.5730637115488522</v>
      </c>
      <c r="I72" s="22">
        <f t="shared" si="60"/>
        <v>0.50225232473872072</v>
      </c>
    </row>
    <row r="73" spans="2:9" s="1" customFormat="1" ht="12.75" customHeight="1" x14ac:dyDescent="0.2">
      <c r="B73" s="19">
        <f t="shared" si="61"/>
        <v>44774</v>
      </c>
      <c r="C73" s="20">
        <f t="shared" si="58"/>
        <v>2022</v>
      </c>
      <c r="D73" s="20">
        <f t="shared" si="56"/>
        <v>8</v>
      </c>
      <c r="E73" s="22" t="e">
        <f>IF(B73&lt;Datas!$C$7,'tab1'!F73+'tab1'!G73*Conversão!$D$6,NA())</f>
        <v>#N/A</v>
      </c>
      <c r="F73" s="22">
        <f>IF(B73&gt;=Datas!$C$6,'tab1'!F73+'tab1'!G73*Conversão!$D$6,NA())</f>
        <v>4.4796242259919268</v>
      </c>
      <c r="G73" s="39">
        <f t="shared" ref="G73" si="63">G61</f>
        <v>4.0648266257405625</v>
      </c>
      <c r="H73" s="39">
        <f t="shared" si="4"/>
        <v>4.6065010302566654</v>
      </c>
      <c r="I73" s="22">
        <f t="shared" si="60"/>
        <v>0.54167440451610283</v>
      </c>
    </row>
    <row r="74" spans="2:9" s="1" customFormat="1" ht="12.75" customHeight="1" x14ac:dyDescent="0.2">
      <c r="B74" s="19">
        <f t="shared" si="61"/>
        <v>44805</v>
      </c>
      <c r="C74" s="20">
        <f t="shared" si="58"/>
        <v>2022</v>
      </c>
      <c r="D74" s="20">
        <f t="shared" si="56"/>
        <v>9</v>
      </c>
      <c r="E74" s="22" t="e">
        <f>IF(B74&lt;Datas!$C$7,'tab1'!F74+'tab1'!G74*Conversão!$D$6,NA())</f>
        <v>#N/A</v>
      </c>
      <c r="F74" s="22">
        <f>IF(B74&gt;=Datas!$C$6,'tab1'!F74+'tab1'!G74*Conversão!$D$6,NA())</f>
        <v>4.3911051906074112</v>
      </c>
      <c r="G74" s="39">
        <f t="shared" ref="G74" si="64">G62</f>
        <v>4.1950179674767991</v>
      </c>
      <c r="H74" s="39">
        <f t="shared" si="4"/>
        <v>4.4776040925574261</v>
      </c>
      <c r="I74" s="22">
        <f t="shared" si="60"/>
        <v>0.28258612508062697</v>
      </c>
    </row>
    <row r="75" spans="2:9" s="1" customFormat="1" ht="12.75" customHeight="1" x14ac:dyDescent="0.2">
      <c r="B75" s="19">
        <f t="shared" si="61"/>
        <v>44835</v>
      </c>
      <c r="C75" s="20">
        <f t="shared" si="58"/>
        <v>2022</v>
      </c>
      <c r="D75" s="20">
        <f t="shared" si="56"/>
        <v>10</v>
      </c>
      <c r="E75" s="22" t="e">
        <f>IF(B75&lt;Datas!$C$7,'tab1'!F75+'tab1'!G75*Conversão!$D$6,NA())</f>
        <v>#N/A</v>
      </c>
      <c r="F75" s="22">
        <f>IF(B75&gt;=Datas!$C$6,'tab1'!F75+'tab1'!G75*Conversão!$D$6,NA())</f>
        <v>4.5658033606028949</v>
      </c>
      <c r="G75" s="39">
        <f t="shared" ref="G75" si="65">G63</f>
        <v>4.4822346849999999</v>
      </c>
      <c r="H75" s="39">
        <f t="shared" si="4"/>
        <v>4.8062301017239584</v>
      </c>
      <c r="I75" s="22">
        <f t="shared" si="60"/>
        <v>0.32399541672395848</v>
      </c>
    </row>
    <row r="76" spans="2:9" s="1" customFormat="1" ht="12.75" customHeight="1" x14ac:dyDescent="0.2">
      <c r="B76" s="19">
        <f t="shared" si="61"/>
        <v>44866</v>
      </c>
      <c r="C76" s="20">
        <f t="shared" si="58"/>
        <v>2022</v>
      </c>
      <c r="D76" s="20">
        <f t="shared" si="56"/>
        <v>11</v>
      </c>
      <c r="E76" s="22" t="e">
        <f>IF(B76&lt;Datas!$C$7,'tab1'!F76+'tab1'!G76*Conversão!$D$6,NA())</f>
        <v>#N/A</v>
      </c>
      <c r="F76" s="22">
        <f>IF(B76&gt;=Datas!$C$6,'tab1'!F76+'tab1'!G76*Conversão!$D$6,NA())</f>
        <v>4.3543621414961056</v>
      </c>
      <c r="G76" s="39">
        <f t="shared" ref="G76" si="66">G64</f>
        <v>4.28563004</v>
      </c>
      <c r="H76" s="39">
        <f t="shared" si="4"/>
        <v>4.6503944883985717</v>
      </c>
      <c r="I76" s="22">
        <f t="shared" si="60"/>
        <v>0.36476444839857169</v>
      </c>
    </row>
    <row r="77" spans="2:9" s="1" customFormat="1" ht="12.75" customHeight="1" x14ac:dyDescent="0.2">
      <c r="B77" s="19">
        <f t="shared" si="61"/>
        <v>44896</v>
      </c>
      <c r="C77" s="20">
        <f t="shared" si="58"/>
        <v>2022</v>
      </c>
      <c r="D77" s="20">
        <f t="shared" si="56"/>
        <v>12</v>
      </c>
      <c r="E77" s="22" t="e">
        <f>IF(B77&lt;Datas!$C$7,'tab1'!F77+'tab1'!G77*Conversão!$D$6,NA())</f>
        <v>#N/A</v>
      </c>
      <c r="F77" s="22">
        <f>IF(B77&gt;=Datas!$C$6,'tab1'!F77+'tab1'!G77*Conversão!$D$6,NA())</f>
        <v>4.8184162930912846</v>
      </c>
      <c r="G77" s="39">
        <f t="shared" ref="G77" si="67">G65</f>
        <v>4.8917544799999995</v>
      </c>
      <c r="H77" s="39">
        <f t="shared" si="4"/>
        <v>5.112797536595707</v>
      </c>
      <c r="I77" s="22">
        <f t="shared" si="60"/>
        <v>0.22104305659570755</v>
      </c>
    </row>
    <row r="78" spans="2:9" s="1" customFormat="1" ht="12.75" customHeight="1" x14ac:dyDescent="0.2">
      <c r="B78" s="19">
        <f t="shared" si="61"/>
        <v>44927</v>
      </c>
      <c r="C78" s="20">
        <f t="shared" si="58"/>
        <v>2023</v>
      </c>
      <c r="D78" s="20">
        <f t="shared" si="56"/>
        <v>1</v>
      </c>
      <c r="E78" s="22" t="e">
        <f>IF(B78&lt;Datas!$C$7,'tab1'!F78+'tab1'!G78*Conversão!$D$6,NA())</f>
        <v>#N/A</v>
      </c>
      <c r="F78" s="22">
        <f>IF(B78&gt;=Datas!$C$6,'tab1'!F78+'tab1'!G78*Conversão!$D$6,NA())</f>
        <v>4.3647519738782332</v>
      </c>
      <c r="G78" s="39">
        <f t="shared" ref="G78" si="68">G66</f>
        <v>4.3609006289999996</v>
      </c>
      <c r="H78" s="39">
        <f t="shared" si="4"/>
        <v>4.5371160875585321</v>
      </c>
      <c r="I78" s="22">
        <f t="shared" si="60"/>
        <v>0.17621545855853249</v>
      </c>
    </row>
    <row r="79" spans="2:9" s="1" customFormat="1" ht="12.75" customHeight="1" x14ac:dyDescent="0.2">
      <c r="B79" s="19">
        <f t="shared" si="61"/>
        <v>44958</v>
      </c>
      <c r="C79" s="20">
        <f t="shared" si="58"/>
        <v>2023</v>
      </c>
      <c r="D79" s="20">
        <f t="shared" si="56"/>
        <v>2</v>
      </c>
      <c r="E79" s="22" t="e">
        <f>IF(B79&lt;Datas!$C$7,'tab1'!F79+'tab1'!G79*Conversão!$D$6,NA())</f>
        <v>#N/A</v>
      </c>
      <c r="F79" s="22">
        <f>IF(B79&gt;=Datas!$C$6,'tab1'!F79+'tab1'!G79*Conversão!$D$6,NA())</f>
        <v>4.0375506097384593</v>
      </c>
      <c r="G79" s="39">
        <f t="shared" ref="G79" si="69">G67</f>
        <v>3.8834498049999997</v>
      </c>
      <c r="H79" s="39">
        <f t="shared" si="4"/>
        <v>4.3621701457471893</v>
      </c>
      <c r="I79" s="22">
        <f t="shared" si="60"/>
        <v>0.47872034074718961</v>
      </c>
    </row>
    <row r="80" spans="2:9" s="1" customFormat="1" ht="12.75" customHeight="1" x14ac:dyDescent="0.2">
      <c r="B80" s="19">
        <f t="shared" si="61"/>
        <v>44986</v>
      </c>
      <c r="C80" s="20">
        <f t="shared" si="58"/>
        <v>2023</v>
      </c>
      <c r="D80" s="20">
        <f t="shared" si="56"/>
        <v>3</v>
      </c>
      <c r="E80" s="22" t="e">
        <f>IF(B80&lt;Datas!$C$7,'tab1'!F80+'tab1'!G80*Conversão!$D$6,NA())</f>
        <v>#N/A</v>
      </c>
      <c r="F80" s="22">
        <f>IF(B80&gt;=Datas!$C$6,'tab1'!F80+'tab1'!G80*Conversão!$D$6,NA())</f>
        <v>4.2324683552170947</v>
      </c>
      <c r="G80" s="39">
        <f t="shared" ref="G80" si="70">G68</f>
        <v>3.7626639205814296</v>
      </c>
      <c r="H80" s="39">
        <f t="shared" si="4"/>
        <v>4.7009967456783128</v>
      </c>
      <c r="I80" s="22">
        <f t="shared" si="60"/>
        <v>0.93833282509688321</v>
      </c>
    </row>
    <row r="81" spans="1:14" s="1" customFormat="1" ht="12.75" customHeight="1" x14ac:dyDescent="0.2">
      <c r="B81" s="19">
        <f t="shared" si="61"/>
        <v>45017</v>
      </c>
      <c r="C81" s="20">
        <f t="shared" si="58"/>
        <v>2023</v>
      </c>
      <c r="D81" s="20">
        <f t="shared" si="56"/>
        <v>4</v>
      </c>
      <c r="E81" s="22" t="e">
        <f>IF(B81&lt;Datas!$C$7,'tab1'!F81+'tab1'!G81*Conversão!$D$6,NA())</f>
        <v>#N/A</v>
      </c>
      <c r="F81" s="22">
        <f>IF(B81&gt;=Datas!$C$6,'tab1'!F81+'tab1'!G81*Conversão!$D$6,NA())</f>
        <v>4.3069923847396376</v>
      </c>
      <c r="G81" s="39">
        <f t="shared" ref="G81" si="71">G69</f>
        <v>3.157758433086145</v>
      </c>
      <c r="H81" s="39">
        <f t="shared" si="4"/>
        <v>4.5073203892030786</v>
      </c>
      <c r="I81" s="22">
        <f t="shared" si="60"/>
        <v>1.3495619561169336</v>
      </c>
    </row>
    <row r="82" spans="1:14" s="1" customFormat="1" ht="12.75" customHeight="1" x14ac:dyDescent="0.2">
      <c r="B82" s="19">
        <f t="shared" si="61"/>
        <v>45047</v>
      </c>
      <c r="C82" s="20">
        <f t="shared" si="58"/>
        <v>2023</v>
      </c>
      <c r="D82" s="20">
        <f t="shared" si="56"/>
        <v>5</v>
      </c>
      <c r="E82" s="22" t="e">
        <f>IF(B82&lt;Datas!$C$7,'tab1'!F82+'tab1'!G82*Conversão!$D$6,NA())</f>
        <v>#N/A</v>
      </c>
      <c r="F82" s="22">
        <f>IF(B82&gt;=Datas!$C$6,'tab1'!F82+'tab1'!G82*Conversão!$D$6,NA())</f>
        <v>4.2656808283272971</v>
      </c>
      <c r="G82" s="39">
        <f t="shared" ref="G82:H82" si="72">G70</f>
        <v>3.4142168475404264</v>
      </c>
      <c r="H82" s="39">
        <f t="shared" si="72"/>
        <v>4.5605675627219222</v>
      </c>
      <c r="I82" s="22">
        <f t="shared" si="60"/>
        <v>1.1463507151814958</v>
      </c>
    </row>
    <row r="83" spans="1:14" s="1" customFormat="1" ht="12.75" customHeight="1" x14ac:dyDescent="0.2">
      <c r="B83" s="19">
        <f t="shared" si="61"/>
        <v>45078</v>
      </c>
      <c r="C83" s="20">
        <f t="shared" si="58"/>
        <v>2023</v>
      </c>
      <c r="D83" s="20">
        <f t="shared" si="56"/>
        <v>6</v>
      </c>
      <c r="E83" s="22" t="e">
        <f>IF(B83&lt;Datas!$C$7,'tab1'!F83+'tab1'!G83*Conversão!$D$6,NA())</f>
        <v>#N/A</v>
      </c>
      <c r="F83" s="22">
        <f>IF(B83&gt;=Datas!$C$6,'tab1'!F83+'tab1'!G83*Conversão!$D$6,NA())</f>
        <v>4.2242423116943471</v>
      </c>
      <c r="G83" s="39">
        <f t="shared" ref="G83:H83" si="73">G71</f>
        <v>3.6854058569339045</v>
      </c>
      <c r="H83" s="39">
        <f t="shared" si="73"/>
        <v>4.5417126674477553</v>
      </c>
      <c r="I83" s="22">
        <f t="shared" si="60"/>
        <v>0.85630681051385071</v>
      </c>
    </row>
    <row r="84" spans="1:14" s="1" customFormat="1" ht="12.75" customHeight="1" x14ac:dyDescent="0.2">
      <c r="B84" s="19">
        <f t="shared" si="61"/>
        <v>45108</v>
      </c>
      <c r="C84" s="20">
        <f t="shared" si="58"/>
        <v>2023</v>
      </c>
      <c r="D84" s="20">
        <f t="shared" si="56"/>
        <v>7</v>
      </c>
      <c r="E84" s="22" t="e">
        <f>IF(B84&lt;Datas!$C$7,'tab1'!F84+'tab1'!G84*Conversão!$D$6,NA())</f>
        <v>#N/A</v>
      </c>
      <c r="F84" s="22">
        <f>IF(B84&gt;=Datas!$C$6,'tab1'!F84+'tab1'!G84*Conversão!$D$6,NA())</f>
        <v>4.3891575063216584</v>
      </c>
      <c r="G84" s="39">
        <f t="shared" ref="G84:H84" si="74">G72</f>
        <v>4.0708113868101314</v>
      </c>
      <c r="H84" s="39">
        <f t="shared" si="74"/>
        <v>4.5730637115488522</v>
      </c>
      <c r="I84" s="22">
        <f t="shared" si="60"/>
        <v>0.50225232473872072</v>
      </c>
    </row>
    <row r="85" spans="1:14" s="1" customFormat="1" ht="12.75" customHeight="1" x14ac:dyDescent="0.2">
      <c r="B85" s="19">
        <f t="shared" si="61"/>
        <v>45139</v>
      </c>
      <c r="C85" s="20">
        <f t="shared" si="58"/>
        <v>2023</v>
      </c>
      <c r="D85" s="20">
        <f t="shared" si="56"/>
        <v>8</v>
      </c>
      <c r="E85" s="22" t="e">
        <f>IF(B85&lt;Datas!$C$7,'tab1'!F85+'tab1'!G85*Conversão!$D$6,NA())</f>
        <v>#N/A</v>
      </c>
      <c r="F85" s="22">
        <f>IF(B85&gt;=Datas!$C$6,'tab1'!F85+'tab1'!G85*Conversão!$D$6,NA())</f>
        <v>4.4385242239867493</v>
      </c>
      <c r="G85" s="39">
        <f t="shared" ref="G85:H85" si="75">G73</f>
        <v>4.0648266257405625</v>
      </c>
      <c r="H85" s="39">
        <f t="shared" si="75"/>
        <v>4.6065010302566654</v>
      </c>
      <c r="I85" s="22">
        <f t="shared" si="60"/>
        <v>0.54167440451610283</v>
      </c>
    </row>
    <row r="86" spans="1:14" s="1" customFormat="1" ht="12.75" customHeight="1" x14ac:dyDescent="0.2">
      <c r="B86" s="19">
        <f t="shared" si="61"/>
        <v>45170</v>
      </c>
      <c r="C86" s="20">
        <f t="shared" si="58"/>
        <v>2023</v>
      </c>
      <c r="D86" s="20">
        <f t="shared" si="56"/>
        <v>9</v>
      </c>
      <c r="E86" s="22" t="e">
        <f>IF(B86&lt;Datas!$C$7,'tab1'!F86+'tab1'!G86*Conversão!$D$6,NA())</f>
        <v>#N/A</v>
      </c>
      <c r="F86" s="22">
        <f>IF(B86&gt;=Datas!$C$6,'tab1'!F86+'tab1'!G86*Conversão!$D$6,NA())</f>
        <v>4.4134480715567213</v>
      </c>
      <c r="G86" s="39">
        <f t="shared" ref="G86:H86" si="76">G74</f>
        <v>4.1950179674767991</v>
      </c>
      <c r="H86" s="39">
        <f t="shared" si="76"/>
        <v>4.4776040925574261</v>
      </c>
      <c r="I86" s="22">
        <f t="shared" si="60"/>
        <v>0.28258612508062697</v>
      </c>
    </row>
    <row r="87" spans="1:14" s="1" customFormat="1" ht="12.75" customHeight="1" x14ac:dyDescent="0.2">
      <c r="B87" s="19">
        <f t="shared" si="61"/>
        <v>45200</v>
      </c>
      <c r="C87" s="20">
        <f t="shared" si="58"/>
        <v>2023</v>
      </c>
      <c r="D87" s="20">
        <f t="shared" si="56"/>
        <v>10</v>
      </c>
      <c r="E87" s="22" t="e">
        <f>IF(B87&lt;Datas!$C$7,'tab1'!F87+'tab1'!G87*Conversão!$D$6,NA())</f>
        <v>#N/A</v>
      </c>
      <c r="F87" s="22">
        <f>IF(B87&gt;=Datas!$C$6,'tab1'!F87+'tab1'!G87*Conversão!$D$6,NA())</f>
        <v>4.6000001938491177</v>
      </c>
      <c r="G87" s="39">
        <f t="shared" ref="G87:H87" si="77">G75</f>
        <v>4.4822346849999999</v>
      </c>
      <c r="H87" s="39">
        <f t="shared" si="77"/>
        <v>4.8062301017239584</v>
      </c>
      <c r="I87" s="22">
        <f t="shared" si="60"/>
        <v>0.32399541672395848</v>
      </c>
    </row>
    <row r="88" spans="1:14" s="1" customFormat="1" ht="12.75" customHeight="1" x14ac:dyDescent="0.2">
      <c r="B88" s="19">
        <f t="shared" si="61"/>
        <v>45231</v>
      </c>
      <c r="C88" s="20">
        <f t="shared" si="58"/>
        <v>2023</v>
      </c>
      <c r="D88" s="20">
        <f t="shared" si="56"/>
        <v>11</v>
      </c>
      <c r="E88" s="22" t="e">
        <f>IF(B88&lt;Datas!$C$7,'tab1'!F88+'tab1'!G88*Conversão!$D$6,NA())</f>
        <v>#N/A</v>
      </c>
      <c r="F88" s="22">
        <f>IF(B88&gt;=Datas!$C$6,'tab1'!F88+'tab1'!G88*Conversão!$D$6,NA())</f>
        <v>4.3820058927053358</v>
      </c>
      <c r="G88" s="39">
        <f t="shared" ref="G88:H88" si="78">G76</f>
        <v>4.28563004</v>
      </c>
      <c r="H88" s="39">
        <f t="shared" si="78"/>
        <v>4.6503944883985717</v>
      </c>
      <c r="I88" s="22">
        <f t="shared" si="60"/>
        <v>0.36476444839857169</v>
      </c>
    </row>
    <row r="89" spans="1:14" s="1" customFormat="1" ht="12.75" customHeight="1" x14ac:dyDescent="0.2">
      <c r="B89" s="19">
        <f t="shared" si="61"/>
        <v>45261</v>
      </c>
      <c r="C89" s="20">
        <f t="shared" si="58"/>
        <v>2023</v>
      </c>
      <c r="D89" s="20">
        <f t="shared" si="56"/>
        <v>12</v>
      </c>
      <c r="E89" s="22" t="e">
        <f>IF(B89&lt;Datas!$C$7,'tab1'!F89+'tab1'!G89*Conversão!$D$6,NA())</f>
        <v>#N/A</v>
      </c>
      <c r="F89" s="22">
        <f>IF(B89&gt;=Datas!$C$6,'tab1'!F89+'tab1'!G89*Conversão!$D$6,NA())</f>
        <v>4.9409958878728801</v>
      </c>
      <c r="G89" s="39">
        <f t="shared" ref="G89:H89" si="79">G77</f>
        <v>4.8917544799999995</v>
      </c>
      <c r="H89" s="39">
        <f t="shared" si="79"/>
        <v>5.112797536595707</v>
      </c>
      <c r="I89" s="22">
        <f t="shared" si="60"/>
        <v>0.22104305659570755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44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O112"/>
  <sheetViews>
    <sheetView showGridLines="0" zoomScaleNormal="100" workbookViewId="0">
      <pane xSplit="4" ySplit="5" topLeftCell="E77" activePane="bottomRight" state="frozen"/>
      <selection activeCell="A6" sqref="A6"/>
      <selection pane="topRight" activeCell="A6" sqref="A6"/>
      <selection pane="bottomLeft" activeCell="A6" sqref="A6"/>
      <selection pane="bottomRight" activeCell="E91" sqref="E91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C1"/>
      <c r="J1"/>
      <c r="N1" s="1"/>
      <c r="O1" s="1"/>
    </row>
    <row r="2" spans="1:15" ht="15" x14ac:dyDescent="0.25">
      <c r="A2" s="46"/>
      <c r="B2" s="13" t="str">
        <f>Índice!B17</f>
        <v>Tabela 9. Vendas mensais de gasolina C no Brasil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4"/>
      <c r="C4" s="14"/>
      <c r="D4" s="14"/>
      <c r="E4" s="15" t="s">
        <v>53</v>
      </c>
      <c r="F4" s="15" t="s">
        <v>54</v>
      </c>
      <c r="G4" s="15" t="s">
        <v>17</v>
      </c>
      <c r="H4" s="15" t="s">
        <v>18</v>
      </c>
      <c r="I4" s="15" t="s">
        <v>19</v>
      </c>
    </row>
    <row r="5" spans="1:15" s="1" customFormat="1" ht="24" x14ac:dyDescent="0.2">
      <c r="B5" s="14"/>
      <c r="C5" s="14"/>
      <c r="D5" s="14"/>
      <c r="E5" s="18" t="s">
        <v>14</v>
      </c>
      <c r="F5" s="18" t="s">
        <v>14</v>
      </c>
      <c r="G5" s="18" t="s">
        <v>14</v>
      </c>
      <c r="H5" s="18" t="s">
        <v>14</v>
      </c>
      <c r="I5" s="18" t="s">
        <v>14</v>
      </c>
    </row>
    <row r="6" spans="1:15" s="1" customFormat="1" ht="12.75" customHeight="1" x14ac:dyDescent="0.2">
      <c r="B6" s="19">
        <f>Datas!$C$5</f>
        <v>42736</v>
      </c>
      <c r="C6" s="20">
        <f>YEAR(B6)</f>
        <v>2017</v>
      </c>
      <c r="D6" s="20">
        <f t="shared" ref="D6:D69" si="0">MONTH(B6)</f>
        <v>1</v>
      </c>
      <c r="E6" s="22">
        <f>IF(B6&lt;Datas!$C$7,'tab1'!F6,NA())</f>
        <v>3.7352850971734459</v>
      </c>
      <c r="F6" s="22" t="e">
        <f>IF(B6&gt;=Datas!$C$6,'tab1'!F6,NA())</f>
        <v>#N/A</v>
      </c>
      <c r="G6" s="39">
        <v>3.1269432579999998</v>
      </c>
      <c r="H6" s="39">
        <v>3.7225367680000003</v>
      </c>
      <c r="I6" s="22">
        <f>H6-G6</f>
        <v>0.59559351000000049</v>
      </c>
      <c r="K6" s="6"/>
    </row>
    <row r="7" spans="1:15" s="1" customFormat="1" ht="12.75" customHeight="1" x14ac:dyDescent="0.2">
      <c r="B7" s="19">
        <f>EDATE(B6,1)</f>
        <v>42767</v>
      </c>
      <c r="C7" s="20">
        <f t="shared" ref="C7:C70" si="1">YEAR(B7)</f>
        <v>2017</v>
      </c>
      <c r="D7" s="20">
        <f t="shared" si="0"/>
        <v>2</v>
      </c>
      <c r="E7" s="22">
        <f>IF(B7&lt;Datas!$C$7,'tab1'!F7,NA())</f>
        <v>3.5591128415865065</v>
      </c>
      <c r="F7" s="22" t="e">
        <f>IF(B7&gt;=Datas!$C$6,'tab1'!F7,NA())</f>
        <v>#N/A</v>
      </c>
      <c r="G7" s="39">
        <v>2.7702125049999999</v>
      </c>
      <c r="H7" s="39">
        <v>3.5469659039999994</v>
      </c>
      <c r="I7" s="22">
        <f t="shared" ref="I7:I70" si="2">H7-G7</f>
        <v>0.77675339899999951</v>
      </c>
      <c r="K7" s="6"/>
    </row>
    <row r="8" spans="1:15" s="1" customFormat="1" ht="12.75" customHeight="1" x14ac:dyDescent="0.2">
      <c r="B8" s="19">
        <f t="shared" ref="B8:B71" si="3">EDATE(B7,1)</f>
        <v>42795</v>
      </c>
      <c r="C8" s="20">
        <f t="shared" si="1"/>
        <v>2017</v>
      </c>
      <c r="D8" s="20">
        <f t="shared" si="0"/>
        <v>3</v>
      </c>
      <c r="E8" s="22">
        <f>IF(B8&lt;Datas!$C$7,'tab1'!F8,NA())</f>
        <v>3.9624393484308622</v>
      </c>
      <c r="F8" s="22" t="e">
        <f>IF(B8&gt;=Datas!$C$6,'tab1'!F8,NA())</f>
        <v>#N/A</v>
      </c>
      <c r="G8" s="39">
        <v>2.697024613</v>
      </c>
      <c r="H8" s="39">
        <v>3.9489159669999996</v>
      </c>
      <c r="I8" s="22">
        <f t="shared" si="2"/>
        <v>1.2518913539999996</v>
      </c>
      <c r="K8" s="6"/>
    </row>
    <row r="9" spans="1:15" s="1" customFormat="1" ht="12.75" customHeight="1" x14ac:dyDescent="0.2">
      <c r="B9" s="19">
        <f t="shared" si="3"/>
        <v>42826</v>
      </c>
      <c r="C9" s="20">
        <f t="shared" si="1"/>
        <v>2017</v>
      </c>
      <c r="D9" s="20">
        <f t="shared" si="0"/>
        <v>4</v>
      </c>
      <c r="E9" s="22">
        <f>IF(B9&lt;Datas!$C$7,'tab1'!F9,NA())</f>
        <v>3.6627124149803429</v>
      </c>
      <c r="F9" s="22" t="e">
        <f>IF(B9&gt;=Datas!$C$6,'tab1'!F9,NA())</f>
        <v>#N/A</v>
      </c>
      <c r="G9" s="39">
        <v>2.2864846970000001</v>
      </c>
      <c r="H9" s="39">
        <v>3.6502117050000003</v>
      </c>
      <c r="I9" s="22">
        <f t="shared" si="2"/>
        <v>1.3637270080000001</v>
      </c>
      <c r="K9" s="6"/>
    </row>
    <row r="10" spans="1:15" s="1" customFormat="1" ht="12.75" customHeight="1" x14ac:dyDescent="0.2">
      <c r="B10" s="19">
        <f t="shared" si="3"/>
        <v>42856</v>
      </c>
      <c r="C10" s="20">
        <f t="shared" si="1"/>
        <v>2017</v>
      </c>
      <c r="D10" s="20">
        <f t="shared" si="0"/>
        <v>5</v>
      </c>
      <c r="E10" s="22">
        <f>IF(B10&lt;Datas!$C$7,'tab1'!F10,NA())</f>
        <v>3.7975736809248337</v>
      </c>
      <c r="F10" s="22" t="e">
        <f>IF(B10&gt;=Datas!$C$6,'tab1'!F10,NA())</f>
        <v>#N/A</v>
      </c>
      <c r="G10" s="39">
        <v>2.4993619559999996</v>
      </c>
      <c r="H10" s="39">
        <v>3.7846131779999999</v>
      </c>
      <c r="I10" s="22">
        <f t="shared" si="2"/>
        <v>1.2852512220000003</v>
      </c>
      <c r="K10" s="6"/>
    </row>
    <row r="11" spans="1:15" s="1" customFormat="1" ht="12.75" customHeight="1" x14ac:dyDescent="0.2">
      <c r="B11" s="19">
        <f t="shared" si="3"/>
        <v>42887</v>
      </c>
      <c r="C11" s="20">
        <f t="shared" si="1"/>
        <v>2017</v>
      </c>
      <c r="D11" s="20">
        <f t="shared" si="0"/>
        <v>6</v>
      </c>
      <c r="E11" s="22">
        <f>IF(B11&lt;Datas!$C$7,'tab1'!F11,NA())</f>
        <v>3.7742059294846264</v>
      </c>
      <c r="F11" s="22" t="e">
        <f>IF(B11&gt;=Datas!$C$6,'tab1'!F11,NA())</f>
        <v>#N/A</v>
      </c>
      <c r="G11" s="39">
        <v>2.7224750370000002</v>
      </c>
      <c r="H11" s="39">
        <v>3.7613254110000005</v>
      </c>
      <c r="I11" s="22">
        <f t="shared" si="2"/>
        <v>1.0388503740000004</v>
      </c>
      <c r="K11" s="6"/>
    </row>
    <row r="12" spans="1:15" s="1" customFormat="1" ht="12.75" customHeight="1" x14ac:dyDescent="0.2">
      <c r="B12" s="19">
        <f t="shared" si="3"/>
        <v>42917</v>
      </c>
      <c r="C12" s="20">
        <f t="shared" si="1"/>
        <v>2017</v>
      </c>
      <c r="D12" s="20">
        <f t="shared" si="0"/>
        <v>7</v>
      </c>
      <c r="E12" s="22">
        <f>IF(B12&lt;Datas!$C$7,'tab1'!F12,NA())</f>
        <v>3.7219806907690445</v>
      </c>
      <c r="F12" s="22" t="e">
        <f>IF(B12&gt;=Datas!$C$6,'tab1'!F12,NA())</f>
        <v>#N/A</v>
      </c>
      <c r="G12" s="39">
        <v>2.9815519890000002</v>
      </c>
      <c r="H12" s="39">
        <v>3.7092784490000001</v>
      </c>
      <c r="I12" s="22">
        <f t="shared" si="2"/>
        <v>0.72772645999999996</v>
      </c>
      <c r="K12" s="6"/>
    </row>
    <row r="13" spans="1:15" s="1" customFormat="1" ht="12.75" customHeight="1" x14ac:dyDescent="0.2">
      <c r="B13" s="19">
        <f t="shared" si="3"/>
        <v>42948</v>
      </c>
      <c r="C13" s="20">
        <f t="shared" si="1"/>
        <v>2017</v>
      </c>
      <c r="D13" s="20">
        <f t="shared" si="0"/>
        <v>8</v>
      </c>
      <c r="E13" s="22">
        <f>IF(B13&lt;Datas!$C$7,'tab1'!F13,NA())</f>
        <v>3.708235780977394</v>
      </c>
      <c r="F13" s="22" t="e">
        <f>IF(B13&gt;=Datas!$C$6,'tab1'!F13,NA())</f>
        <v>#N/A</v>
      </c>
      <c r="G13" s="39">
        <v>2.9330725440000003</v>
      </c>
      <c r="H13" s="39">
        <v>3.6955802629999992</v>
      </c>
      <c r="I13" s="22">
        <f t="shared" si="2"/>
        <v>0.76250771899999892</v>
      </c>
      <c r="K13" s="6"/>
    </row>
    <row r="14" spans="1:15" s="1" customFormat="1" ht="12.75" customHeight="1" x14ac:dyDescent="0.2">
      <c r="B14" s="19">
        <f t="shared" si="3"/>
        <v>42979</v>
      </c>
      <c r="C14" s="20">
        <f t="shared" si="1"/>
        <v>2017</v>
      </c>
      <c r="D14" s="20">
        <f t="shared" si="0"/>
        <v>9</v>
      </c>
      <c r="E14" s="22">
        <f>IF(B14&lt;Datas!$C$7,'tab1'!F14,NA())</f>
        <v>3.5125228352690785</v>
      </c>
      <c r="F14" s="22" t="e">
        <f>IF(B14&gt;=Datas!$C$6,'tab1'!F14,NA())</f>
        <v>#N/A</v>
      </c>
      <c r="G14" s="39">
        <v>2.8875250729999995</v>
      </c>
      <c r="H14" s="39">
        <v>3.5005349650000004</v>
      </c>
      <c r="I14" s="22">
        <f t="shared" si="2"/>
        <v>0.61300989200000089</v>
      </c>
      <c r="K14" s="6"/>
    </row>
    <row r="15" spans="1:15" s="1" customFormat="1" ht="12.75" customHeight="1" x14ac:dyDescent="0.2">
      <c r="B15" s="19">
        <f t="shared" si="3"/>
        <v>43009</v>
      </c>
      <c r="C15" s="20">
        <f t="shared" si="1"/>
        <v>2017</v>
      </c>
      <c r="D15" s="20">
        <f t="shared" si="0"/>
        <v>10</v>
      </c>
      <c r="E15" s="22">
        <f>IF(B15&lt;Datas!$C$7,'tab1'!F15,NA())</f>
        <v>3.5509118525569292</v>
      </c>
      <c r="F15" s="22" t="e">
        <f>IF(B15&gt;=Datas!$C$6,'tab1'!F15,NA())</f>
        <v>#N/A</v>
      </c>
      <c r="G15" s="39">
        <v>3.0532201409999997</v>
      </c>
      <c r="H15" s="39">
        <v>3.5811050849999999</v>
      </c>
      <c r="I15" s="22">
        <f t="shared" si="2"/>
        <v>0.52788494400000019</v>
      </c>
      <c r="K15" s="6"/>
    </row>
    <row r="16" spans="1:15" s="1" customFormat="1" ht="12.75" customHeight="1" x14ac:dyDescent="0.2">
      <c r="B16" s="19">
        <f t="shared" si="3"/>
        <v>43040</v>
      </c>
      <c r="C16" s="20">
        <f t="shared" si="1"/>
        <v>2017</v>
      </c>
      <c r="D16" s="20">
        <f t="shared" si="0"/>
        <v>11</v>
      </c>
      <c r="E16" s="22">
        <f>IF(B16&lt;Datas!$C$7,'tab1'!F16,NA())</f>
        <v>3.4460519779002574</v>
      </c>
      <c r="F16" s="22" t="e">
        <f>IF(B16&gt;=Datas!$C$6,'tab1'!F16,NA())</f>
        <v>#N/A</v>
      </c>
      <c r="G16" s="39">
        <v>3.0188974690000001</v>
      </c>
      <c r="H16" s="39">
        <v>3.4353043400000001</v>
      </c>
      <c r="I16" s="22">
        <f t="shared" si="2"/>
        <v>0.41640687099999996</v>
      </c>
      <c r="K16" s="6"/>
    </row>
    <row r="17" spans="2:11" s="1" customFormat="1" ht="12.75" customHeight="1" x14ac:dyDescent="0.2">
      <c r="B17" s="19">
        <f t="shared" si="3"/>
        <v>43070</v>
      </c>
      <c r="C17" s="20">
        <f t="shared" si="1"/>
        <v>2017</v>
      </c>
      <c r="D17" s="20">
        <f t="shared" si="0"/>
        <v>12</v>
      </c>
      <c r="E17" s="22">
        <f>IF(B17&lt;Datas!$C$7,'tab1'!F17,NA())</f>
        <v>3.8696918117866761</v>
      </c>
      <c r="F17" s="22" t="e">
        <f>IF(B17&gt;=Datas!$C$6,'tab1'!F17,NA())</f>
        <v>#N/A</v>
      </c>
      <c r="G17" s="39">
        <v>3.456346661</v>
      </c>
      <c r="H17" s="39">
        <v>4.0682520799999997</v>
      </c>
      <c r="I17" s="22">
        <f t="shared" si="2"/>
        <v>0.61190541899999973</v>
      </c>
      <c r="K17" s="6"/>
    </row>
    <row r="18" spans="2:11" s="1" customFormat="1" ht="12.75" customHeight="1" x14ac:dyDescent="0.2">
      <c r="B18" s="19">
        <f t="shared" si="3"/>
        <v>43101</v>
      </c>
      <c r="C18" s="20">
        <f t="shared" si="1"/>
        <v>2018</v>
      </c>
      <c r="D18" s="20">
        <f t="shared" si="0"/>
        <v>1</v>
      </c>
      <c r="E18" s="22">
        <f>IF(B18&lt;Datas!$C$7,'tab1'!F18,NA())</f>
        <v>3.3774856199521381</v>
      </c>
      <c r="F18" s="22" t="e">
        <f>IF(B18&gt;=Datas!$C$6,'tab1'!F18,NA())</f>
        <v>#N/A</v>
      </c>
      <c r="G18" s="39">
        <f>G6</f>
        <v>3.1269432579999998</v>
      </c>
      <c r="H18" s="39">
        <f>H6</f>
        <v>3.7225367680000003</v>
      </c>
      <c r="I18" s="22">
        <f t="shared" si="2"/>
        <v>0.59559351000000049</v>
      </c>
    </row>
    <row r="19" spans="2:11" s="1" customFormat="1" ht="12.75" customHeight="1" x14ac:dyDescent="0.2">
      <c r="B19" s="19">
        <f t="shared" si="3"/>
        <v>43132</v>
      </c>
      <c r="C19" s="20">
        <f t="shared" si="1"/>
        <v>2018</v>
      </c>
      <c r="D19" s="20">
        <f t="shared" si="0"/>
        <v>2</v>
      </c>
      <c r="E19" s="22">
        <f>IF(B19&lt;Datas!$C$7,'tab1'!F19,NA())</f>
        <v>3.1209288378626341</v>
      </c>
      <c r="F19" s="22" t="e">
        <f>IF(B19&gt;=Datas!$C$6,'tab1'!F19,NA())</f>
        <v>#N/A</v>
      </c>
      <c r="G19" s="39">
        <f t="shared" ref="G19:H19" si="4">G7</f>
        <v>2.7702125049999999</v>
      </c>
      <c r="H19" s="39">
        <f t="shared" si="4"/>
        <v>3.5469659039999994</v>
      </c>
      <c r="I19" s="22">
        <f t="shared" si="2"/>
        <v>0.77675339899999951</v>
      </c>
    </row>
    <row r="20" spans="2:11" s="1" customFormat="1" ht="12.75" customHeight="1" x14ac:dyDescent="0.2">
      <c r="B20" s="19">
        <f t="shared" si="3"/>
        <v>43160</v>
      </c>
      <c r="C20" s="20">
        <f t="shared" si="1"/>
        <v>2018</v>
      </c>
      <c r="D20" s="20">
        <f t="shared" si="0"/>
        <v>3</v>
      </c>
      <c r="E20" s="22">
        <f>IF(B20&lt;Datas!$C$7,'tab1'!F20,NA())</f>
        <v>3.6126352402837929</v>
      </c>
      <c r="F20" s="22" t="e">
        <f>IF(B20&gt;=Datas!$C$6,'tab1'!F20,NA())</f>
        <v>#N/A</v>
      </c>
      <c r="G20" s="39">
        <f t="shared" ref="G20:H20" si="5">G8</f>
        <v>2.697024613</v>
      </c>
      <c r="H20" s="39">
        <f t="shared" si="5"/>
        <v>3.9489159669999996</v>
      </c>
      <c r="I20" s="22">
        <f t="shared" si="2"/>
        <v>1.2518913539999996</v>
      </c>
    </row>
    <row r="21" spans="2:11" s="1" customFormat="1" ht="12.75" customHeight="1" x14ac:dyDescent="0.2">
      <c r="B21" s="19">
        <f t="shared" si="3"/>
        <v>43191</v>
      </c>
      <c r="C21" s="20">
        <f t="shared" si="1"/>
        <v>2018</v>
      </c>
      <c r="D21" s="20">
        <f t="shared" si="0"/>
        <v>4</v>
      </c>
      <c r="E21" s="22">
        <f>IF(B21&lt;Datas!$C$7,'tab1'!F21,NA())</f>
        <v>3.3621826818517953</v>
      </c>
      <c r="F21" s="22" t="e">
        <f>IF(B21&gt;=Datas!$C$6,'tab1'!F21,NA())</f>
        <v>#N/A</v>
      </c>
      <c r="G21" s="39">
        <f t="shared" ref="G21:H21" si="6">G9</f>
        <v>2.2864846970000001</v>
      </c>
      <c r="H21" s="39">
        <f t="shared" si="6"/>
        <v>3.6502117050000003</v>
      </c>
      <c r="I21" s="22">
        <f t="shared" si="2"/>
        <v>1.3637270080000001</v>
      </c>
    </row>
    <row r="22" spans="2:11" s="1" customFormat="1" ht="12.75" customHeight="1" x14ac:dyDescent="0.2">
      <c r="B22" s="19">
        <f t="shared" si="3"/>
        <v>43221</v>
      </c>
      <c r="C22" s="20">
        <f t="shared" si="1"/>
        <v>2018</v>
      </c>
      <c r="D22" s="20">
        <f t="shared" si="0"/>
        <v>5</v>
      </c>
      <c r="E22" s="22">
        <f>IF(B22&lt;Datas!$C$7,'tab1'!F22,NA())</f>
        <v>3.0559929759928797</v>
      </c>
      <c r="F22" s="22" t="e">
        <f>IF(B22&gt;=Datas!$C$6,'tab1'!F22,NA())</f>
        <v>#N/A</v>
      </c>
      <c r="G22" s="39">
        <f t="shared" ref="G22:H22" si="7">G10</f>
        <v>2.4993619559999996</v>
      </c>
      <c r="H22" s="39">
        <f t="shared" si="7"/>
        <v>3.7846131779999999</v>
      </c>
      <c r="I22" s="22">
        <f t="shared" si="2"/>
        <v>1.2852512220000003</v>
      </c>
    </row>
    <row r="23" spans="2:11" s="1" customFormat="1" ht="12.75" customHeight="1" x14ac:dyDescent="0.2">
      <c r="B23" s="19">
        <f t="shared" si="3"/>
        <v>43252</v>
      </c>
      <c r="C23" s="20">
        <f t="shared" si="1"/>
        <v>2018</v>
      </c>
      <c r="D23" s="20">
        <f t="shared" si="0"/>
        <v>6</v>
      </c>
      <c r="E23" s="22">
        <f>IF(B23&lt;Datas!$C$7,'tab1'!F23,NA())</f>
        <v>3.1405364367850694</v>
      </c>
      <c r="F23" s="22" t="e">
        <f>IF(B23&gt;=Datas!$C$6,'tab1'!F23,NA())</f>
        <v>#N/A</v>
      </c>
      <c r="G23" s="39">
        <f t="shared" ref="G23:H23" si="8">G11</f>
        <v>2.7224750370000002</v>
      </c>
      <c r="H23" s="39">
        <f t="shared" si="8"/>
        <v>3.7613254110000005</v>
      </c>
      <c r="I23" s="22">
        <f t="shared" si="2"/>
        <v>1.0388503740000004</v>
      </c>
    </row>
    <row r="24" spans="2:11" s="1" customFormat="1" ht="12.75" customHeight="1" x14ac:dyDescent="0.2">
      <c r="B24" s="19">
        <f t="shared" si="3"/>
        <v>43282</v>
      </c>
      <c r="C24" s="20">
        <f t="shared" si="1"/>
        <v>2018</v>
      </c>
      <c r="D24" s="20">
        <f t="shared" si="0"/>
        <v>7</v>
      </c>
      <c r="E24" s="22">
        <f>IF(B24&lt;Datas!$C$7,'tab1'!F24,NA())</f>
        <v>2.9850574644142158</v>
      </c>
      <c r="F24" s="22" t="e">
        <f>IF(B24&gt;=Datas!$C$6,'tab1'!F24,NA())</f>
        <v>#N/A</v>
      </c>
      <c r="G24" s="39">
        <f t="shared" ref="G24:H24" si="9">G12</f>
        <v>2.9815519890000002</v>
      </c>
      <c r="H24" s="39">
        <f t="shared" si="9"/>
        <v>3.7092784490000001</v>
      </c>
      <c r="I24" s="22">
        <f t="shared" si="2"/>
        <v>0.72772645999999996</v>
      </c>
    </row>
    <row r="25" spans="2:11" s="1" customFormat="1" ht="12.75" customHeight="1" x14ac:dyDescent="0.2">
      <c r="B25" s="19">
        <f t="shared" si="3"/>
        <v>43313</v>
      </c>
      <c r="C25" s="20">
        <f t="shared" si="1"/>
        <v>2018</v>
      </c>
      <c r="D25" s="20">
        <f t="shared" si="0"/>
        <v>8</v>
      </c>
      <c r="E25" s="22">
        <f>IF(B25&lt;Datas!$C$7,'tab1'!F25,NA())</f>
        <v>3.1858229145893318</v>
      </c>
      <c r="F25" s="22" t="e">
        <f>IF(B25&gt;=Datas!$C$6,'tab1'!F25,NA())</f>
        <v>#N/A</v>
      </c>
      <c r="G25" s="39">
        <f t="shared" ref="G25:H25" si="10">G13</f>
        <v>2.9330725440000003</v>
      </c>
      <c r="H25" s="39">
        <f t="shared" si="10"/>
        <v>3.6955802629999992</v>
      </c>
      <c r="I25" s="22">
        <f t="shared" si="2"/>
        <v>0.76250771899999892</v>
      </c>
    </row>
    <row r="26" spans="2:11" s="1" customFormat="1" ht="12.75" customHeight="1" x14ac:dyDescent="0.2">
      <c r="B26" s="19">
        <f t="shared" si="3"/>
        <v>43344</v>
      </c>
      <c r="C26" s="20">
        <f t="shared" si="1"/>
        <v>2018</v>
      </c>
      <c r="D26" s="20">
        <f t="shared" si="0"/>
        <v>9</v>
      </c>
      <c r="E26" s="22">
        <f>IF(B26&lt;Datas!$C$7,'tab1'!F26,NA())</f>
        <v>2.8769319310961925</v>
      </c>
      <c r="F26" s="22" t="e">
        <f>IF(B26&gt;=Datas!$C$6,'tab1'!F26,NA())</f>
        <v>#N/A</v>
      </c>
      <c r="G26" s="39">
        <f t="shared" ref="G26:H26" si="11">G14</f>
        <v>2.8875250729999995</v>
      </c>
      <c r="H26" s="39">
        <f t="shared" si="11"/>
        <v>3.5005349650000004</v>
      </c>
      <c r="I26" s="22">
        <f t="shared" si="2"/>
        <v>0.61300989200000089</v>
      </c>
    </row>
    <row r="27" spans="2:11" s="1" customFormat="1" ht="12.75" customHeight="1" x14ac:dyDescent="0.2">
      <c r="B27" s="19">
        <f t="shared" si="3"/>
        <v>43374</v>
      </c>
      <c r="C27" s="20">
        <f t="shared" si="1"/>
        <v>2018</v>
      </c>
      <c r="D27" s="20">
        <f t="shared" si="0"/>
        <v>10</v>
      </c>
      <c r="E27" s="22">
        <f>IF(B27&lt;Datas!$C$7,'tab1'!F27,NA())</f>
        <v>3.0420191320392109</v>
      </c>
      <c r="F27" s="22" t="e">
        <f>IF(B27&gt;=Datas!$C$6,'tab1'!F27,NA())</f>
        <v>#N/A</v>
      </c>
      <c r="G27" s="39">
        <f t="shared" ref="G27:H27" si="12">G15</f>
        <v>3.0532201409999997</v>
      </c>
      <c r="H27" s="39">
        <f t="shared" si="12"/>
        <v>3.5811050849999999</v>
      </c>
      <c r="I27" s="22">
        <f t="shared" si="2"/>
        <v>0.52788494400000019</v>
      </c>
    </row>
    <row r="28" spans="2:11" s="1" customFormat="1" ht="12.75" customHeight="1" x14ac:dyDescent="0.2">
      <c r="B28" s="19">
        <f t="shared" si="3"/>
        <v>43405</v>
      </c>
      <c r="C28" s="20">
        <f t="shared" si="1"/>
        <v>2018</v>
      </c>
      <c r="D28" s="20">
        <f t="shared" si="0"/>
        <v>11</v>
      </c>
      <c r="E28" s="22">
        <f>IF(B28&lt;Datas!$C$7,'tab1'!F28,NA())</f>
        <v>3.0078223758064593</v>
      </c>
      <c r="F28" s="22" t="e">
        <f>IF(B28&gt;=Datas!$C$6,'tab1'!F28,NA())</f>
        <v>#N/A</v>
      </c>
      <c r="G28" s="39">
        <f t="shared" ref="G28:H28" si="13">G16</f>
        <v>3.0188974690000001</v>
      </c>
      <c r="H28" s="39">
        <f t="shared" si="13"/>
        <v>3.4353043400000001</v>
      </c>
      <c r="I28" s="22">
        <f t="shared" si="2"/>
        <v>0.41640687099999996</v>
      </c>
    </row>
    <row r="29" spans="2:11" s="1" customFormat="1" ht="12.75" customHeight="1" x14ac:dyDescent="0.2">
      <c r="B29" s="19">
        <f t="shared" si="3"/>
        <v>43435</v>
      </c>
      <c r="C29" s="20">
        <f t="shared" si="1"/>
        <v>2018</v>
      </c>
      <c r="D29" s="20">
        <f t="shared" si="0"/>
        <v>12</v>
      </c>
      <c r="E29" s="22">
        <f>IF(B29&lt;Datas!$C$7,'tab1'!F29,NA())</f>
        <v>3.4436667466362842</v>
      </c>
      <c r="F29" s="22" t="e">
        <f>IF(B29&gt;=Datas!$C$6,'tab1'!F29,NA())</f>
        <v>#N/A</v>
      </c>
      <c r="G29" s="39">
        <f t="shared" ref="G29:H29" si="14">G17</f>
        <v>3.456346661</v>
      </c>
      <c r="H29" s="39">
        <f t="shared" si="14"/>
        <v>4.0682520799999997</v>
      </c>
      <c r="I29" s="22">
        <f t="shared" si="2"/>
        <v>0.61190541899999973</v>
      </c>
    </row>
    <row r="30" spans="2:11" s="1" customFormat="1" ht="12.75" customHeight="1" x14ac:dyDescent="0.2">
      <c r="B30" s="19">
        <f t="shared" si="3"/>
        <v>43466</v>
      </c>
      <c r="C30" s="20">
        <f t="shared" si="1"/>
        <v>2019</v>
      </c>
      <c r="D30" s="20">
        <f t="shared" si="0"/>
        <v>1</v>
      </c>
      <c r="E30" s="22">
        <f>IF(B30&lt;Datas!$C$7,'tab1'!F30,NA())</f>
        <v>3.1473493654256721</v>
      </c>
      <c r="F30" s="22" t="e">
        <f>IF(B30&gt;=Datas!$C$6,'tab1'!F30,NA())</f>
        <v>#N/A</v>
      </c>
      <c r="G30" s="39">
        <f t="shared" ref="G30:H30" si="15">G18</f>
        <v>3.1269432579999998</v>
      </c>
      <c r="H30" s="39">
        <f t="shared" si="15"/>
        <v>3.7225367680000003</v>
      </c>
      <c r="I30" s="22">
        <f t="shared" si="2"/>
        <v>0.59559351000000049</v>
      </c>
    </row>
    <row r="31" spans="2:11" s="1" customFormat="1" ht="12.75" customHeight="1" x14ac:dyDescent="0.2">
      <c r="B31" s="19">
        <f t="shared" si="3"/>
        <v>43497</v>
      </c>
      <c r="C31" s="20">
        <f t="shared" si="1"/>
        <v>2019</v>
      </c>
      <c r="D31" s="20">
        <f t="shared" si="0"/>
        <v>2</v>
      </c>
      <c r="E31" s="22">
        <f>IF(B31&lt;Datas!$C$7,'tab1'!F31,NA())</f>
        <v>2.976162608520617</v>
      </c>
      <c r="F31" s="22" t="e">
        <f>IF(B31&gt;=Datas!$C$6,'tab1'!F31,NA())</f>
        <v>#N/A</v>
      </c>
      <c r="G31" s="39">
        <f t="shared" ref="G31:H31" si="16">G19</f>
        <v>2.7702125049999999</v>
      </c>
      <c r="H31" s="39">
        <f t="shared" si="16"/>
        <v>3.5469659039999994</v>
      </c>
      <c r="I31" s="22">
        <f t="shared" si="2"/>
        <v>0.77675339899999951</v>
      </c>
    </row>
    <row r="32" spans="2:11" s="1" customFormat="1" ht="12.75" customHeight="1" x14ac:dyDescent="0.2">
      <c r="B32" s="19">
        <f t="shared" si="3"/>
        <v>43525</v>
      </c>
      <c r="C32" s="20">
        <f t="shared" si="1"/>
        <v>2019</v>
      </c>
      <c r="D32" s="20">
        <f t="shared" si="0"/>
        <v>3</v>
      </c>
      <c r="E32" s="22">
        <f>IF(B32&lt;Datas!$C$7,'tab1'!F32,NA())</f>
        <v>3.1325224951505919</v>
      </c>
      <c r="F32" s="22" t="e">
        <f>IF(B32&gt;=Datas!$C$6,'tab1'!F32,NA())</f>
        <v>#N/A</v>
      </c>
      <c r="G32" s="39">
        <f t="shared" ref="G32:H32" si="17">G20</f>
        <v>2.697024613</v>
      </c>
      <c r="H32" s="39">
        <f t="shared" si="17"/>
        <v>3.9489159669999996</v>
      </c>
      <c r="I32" s="22">
        <f t="shared" si="2"/>
        <v>1.2518913539999996</v>
      </c>
    </row>
    <row r="33" spans="2:9" s="1" customFormat="1" ht="12.75" customHeight="1" x14ac:dyDescent="0.2">
      <c r="B33" s="19">
        <f t="shared" si="3"/>
        <v>43556</v>
      </c>
      <c r="C33" s="20">
        <f t="shared" si="1"/>
        <v>2019</v>
      </c>
      <c r="D33" s="20">
        <f t="shared" si="0"/>
        <v>4</v>
      </c>
      <c r="E33" s="22">
        <f>IF(B33&lt;Datas!$C$7,'tab1'!F33,NA())</f>
        <v>3.2165700828371531</v>
      </c>
      <c r="F33" s="22" t="e">
        <f>IF(B33&gt;=Datas!$C$6,'tab1'!F33,NA())</f>
        <v>#N/A</v>
      </c>
      <c r="G33" s="39">
        <f t="shared" ref="G33:H33" si="18">G21</f>
        <v>2.2864846970000001</v>
      </c>
      <c r="H33" s="39">
        <f t="shared" si="18"/>
        <v>3.6502117050000003</v>
      </c>
      <c r="I33" s="22">
        <f t="shared" si="2"/>
        <v>1.3637270080000001</v>
      </c>
    </row>
    <row r="34" spans="2:9" s="1" customFormat="1" ht="12.75" customHeight="1" x14ac:dyDescent="0.2">
      <c r="B34" s="19">
        <f t="shared" si="3"/>
        <v>43586</v>
      </c>
      <c r="C34" s="20">
        <f t="shared" si="1"/>
        <v>2019</v>
      </c>
      <c r="D34" s="20">
        <f t="shared" si="0"/>
        <v>5</v>
      </c>
      <c r="E34" s="22">
        <f>IF(B34&lt;Datas!$C$7,'tab1'!F34,NA())</f>
        <v>3.1602701272846407</v>
      </c>
      <c r="F34" s="22" t="e">
        <f>IF(B34&gt;=Datas!$C$6,'tab1'!F34,NA())</f>
        <v>#N/A</v>
      </c>
      <c r="G34" s="39">
        <f t="shared" ref="G34:H34" si="19">G22</f>
        <v>2.4993619559999996</v>
      </c>
      <c r="H34" s="39">
        <f t="shared" si="19"/>
        <v>3.7846131779999999</v>
      </c>
      <c r="I34" s="22">
        <f t="shared" si="2"/>
        <v>1.2852512220000003</v>
      </c>
    </row>
    <row r="35" spans="2:9" s="1" customFormat="1" ht="12.75" customHeight="1" x14ac:dyDescent="0.2">
      <c r="B35" s="19">
        <f t="shared" si="3"/>
        <v>43617</v>
      </c>
      <c r="C35" s="20">
        <f t="shared" si="1"/>
        <v>2019</v>
      </c>
      <c r="D35" s="20">
        <f t="shared" si="0"/>
        <v>6</v>
      </c>
      <c r="E35" s="22">
        <f>IF(B35&lt;Datas!$C$7,'tab1'!F35,NA())</f>
        <v>2.9748108049873814</v>
      </c>
      <c r="F35" s="22" t="e">
        <f>IF(B35&gt;=Datas!$C$6,'tab1'!F35,NA())</f>
        <v>#N/A</v>
      </c>
      <c r="G35" s="39">
        <f t="shared" ref="G35:H35" si="20">G23</f>
        <v>2.7224750370000002</v>
      </c>
      <c r="H35" s="39">
        <f t="shared" si="20"/>
        <v>3.7613254110000005</v>
      </c>
      <c r="I35" s="22">
        <f t="shared" si="2"/>
        <v>1.0388503740000004</v>
      </c>
    </row>
    <row r="36" spans="2:9" s="1" customFormat="1" ht="12.75" customHeight="1" x14ac:dyDescent="0.2">
      <c r="B36" s="19">
        <f t="shared" si="3"/>
        <v>43647</v>
      </c>
      <c r="C36" s="20">
        <f t="shared" si="1"/>
        <v>2019</v>
      </c>
      <c r="D36" s="20">
        <f t="shared" si="0"/>
        <v>7</v>
      </c>
      <c r="E36" s="22">
        <f>IF(B36&lt;Datas!$C$7,'tab1'!F36,NA())</f>
        <v>3.2473795868782531</v>
      </c>
      <c r="F36" s="22" t="e">
        <f>IF(B36&gt;=Datas!$C$6,'tab1'!F36,NA())</f>
        <v>#N/A</v>
      </c>
      <c r="G36" s="39">
        <f t="shared" ref="G36:H36" si="21">G24</f>
        <v>2.9815519890000002</v>
      </c>
      <c r="H36" s="39">
        <f t="shared" si="21"/>
        <v>3.7092784490000001</v>
      </c>
      <c r="I36" s="22">
        <f t="shared" si="2"/>
        <v>0.72772645999999996</v>
      </c>
    </row>
    <row r="37" spans="2:9" s="1" customFormat="1" ht="12.75" customHeight="1" x14ac:dyDescent="0.2">
      <c r="B37" s="19">
        <f t="shared" si="3"/>
        <v>43678</v>
      </c>
      <c r="C37" s="20">
        <f t="shared" si="1"/>
        <v>2019</v>
      </c>
      <c r="D37" s="20">
        <f t="shared" si="0"/>
        <v>8</v>
      </c>
      <c r="E37" s="22">
        <f>IF(B37&lt;Datas!$C$7,'tab1'!F37,NA())</f>
        <v>3.2788037018013036</v>
      </c>
      <c r="F37" s="22" t="e">
        <f>IF(B37&gt;=Datas!$C$6,'tab1'!F37,NA())</f>
        <v>#N/A</v>
      </c>
      <c r="G37" s="39">
        <f t="shared" ref="G37:H37" si="22">G25</f>
        <v>2.9330725440000003</v>
      </c>
      <c r="H37" s="39">
        <f t="shared" si="22"/>
        <v>3.6955802629999992</v>
      </c>
      <c r="I37" s="22">
        <f t="shared" si="2"/>
        <v>0.76250771899999892</v>
      </c>
    </row>
    <row r="38" spans="2:9" s="1" customFormat="1" ht="12.75" customHeight="1" x14ac:dyDescent="0.2">
      <c r="B38" s="19">
        <f t="shared" si="3"/>
        <v>43709</v>
      </c>
      <c r="C38" s="20">
        <f t="shared" si="1"/>
        <v>2019</v>
      </c>
      <c r="D38" s="20">
        <f t="shared" si="0"/>
        <v>9</v>
      </c>
      <c r="E38" s="22">
        <f>IF(B38&lt;Datas!$C$7,'tab1'!F38,NA())</f>
        <v>3.1091428371485086</v>
      </c>
      <c r="F38" s="22" t="e">
        <f>IF(B38&gt;=Datas!$C$6,'tab1'!F38,NA())</f>
        <v>#N/A</v>
      </c>
      <c r="G38" s="39">
        <f t="shared" ref="G38:H38" si="23">G26</f>
        <v>2.8875250729999995</v>
      </c>
      <c r="H38" s="39">
        <f t="shared" si="23"/>
        <v>3.5005349650000004</v>
      </c>
      <c r="I38" s="22">
        <f t="shared" si="2"/>
        <v>0.61300989200000089</v>
      </c>
    </row>
    <row r="39" spans="2:9" s="1" customFormat="1" ht="12.75" customHeight="1" x14ac:dyDescent="0.2">
      <c r="B39" s="19">
        <f t="shared" si="3"/>
        <v>43739</v>
      </c>
      <c r="C39" s="20">
        <f t="shared" si="1"/>
        <v>2019</v>
      </c>
      <c r="D39" s="20">
        <f t="shared" si="0"/>
        <v>10</v>
      </c>
      <c r="E39" s="22">
        <f>IF(B39&lt;Datas!$C$7,'tab1'!F39,NA())</f>
        <v>3.343958086800578</v>
      </c>
      <c r="F39" s="22" t="e">
        <f>IF(B39&gt;=Datas!$C$6,'tab1'!F39,NA())</f>
        <v>#N/A</v>
      </c>
      <c r="G39" s="39">
        <f t="shared" ref="G39:H39" si="24">G27</f>
        <v>3.0532201409999997</v>
      </c>
      <c r="H39" s="39">
        <f t="shared" si="24"/>
        <v>3.5811050849999999</v>
      </c>
      <c r="I39" s="22">
        <f t="shared" si="2"/>
        <v>0.52788494400000019</v>
      </c>
    </row>
    <row r="40" spans="2:9" s="1" customFormat="1" ht="12.75" customHeight="1" x14ac:dyDescent="0.2">
      <c r="B40" s="19">
        <f t="shared" si="3"/>
        <v>43770</v>
      </c>
      <c r="C40" s="20">
        <f t="shared" si="1"/>
        <v>2019</v>
      </c>
      <c r="D40" s="20">
        <f t="shared" si="0"/>
        <v>11</v>
      </c>
      <c r="E40" s="22">
        <f>IF(B40&lt;Datas!$C$7,'tab1'!F40,NA())</f>
        <v>3.2408408182152275</v>
      </c>
      <c r="F40" s="22" t="e">
        <f>IF(B40&gt;=Datas!$C$6,'tab1'!F40,NA())</f>
        <v>#N/A</v>
      </c>
      <c r="G40" s="39">
        <f t="shared" ref="G40:H40" si="25">G28</f>
        <v>3.0188974690000001</v>
      </c>
      <c r="H40" s="39">
        <f t="shared" si="25"/>
        <v>3.4353043400000001</v>
      </c>
      <c r="I40" s="22">
        <f t="shared" si="2"/>
        <v>0.41640687099999996</v>
      </c>
    </row>
    <row r="41" spans="2:9" s="1" customFormat="1" ht="12.75" customHeight="1" x14ac:dyDescent="0.2">
      <c r="B41" s="19">
        <f t="shared" si="3"/>
        <v>43800</v>
      </c>
      <c r="C41" s="20">
        <f t="shared" si="1"/>
        <v>2019</v>
      </c>
      <c r="D41" s="20">
        <f t="shared" si="0"/>
        <v>12</v>
      </c>
      <c r="E41" s="22">
        <f>IF(B41&lt;Datas!$C$7,'tab1'!F41,NA())</f>
        <v>3.5862873270500675</v>
      </c>
      <c r="F41" s="22" t="e">
        <f>IF(B41&gt;=Datas!$C$6,'tab1'!F41,NA())</f>
        <v>#N/A</v>
      </c>
      <c r="G41" s="39">
        <f t="shared" ref="G41:H41" si="26">G29</f>
        <v>3.456346661</v>
      </c>
      <c r="H41" s="39">
        <f t="shared" si="26"/>
        <v>4.0682520799999997</v>
      </c>
      <c r="I41" s="22">
        <f t="shared" si="2"/>
        <v>0.61190541899999973</v>
      </c>
    </row>
    <row r="42" spans="2:9" s="1" customFormat="1" ht="12.75" customHeight="1" x14ac:dyDescent="0.2">
      <c r="B42" s="19">
        <f t="shared" si="3"/>
        <v>43831</v>
      </c>
      <c r="C42" s="20">
        <f t="shared" si="1"/>
        <v>2020</v>
      </c>
      <c r="D42" s="20">
        <f t="shared" si="0"/>
        <v>1</v>
      </c>
      <c r="E42" s="22">
        <f>IF(B42&lt;Datas!$C$7,'tab1'!F42,NA())</f>
        <v>3.1766033030657419</v>
      </c>
      <c r="F42" s="22" t="e">
        <f>IF(B42&gt;=Datas!$C$6,'tab1'!F42,NA())</f>
        <v>#N/A</v>
      </c>
      <c r="G42" s="39">
        <f t="shared" ref="G42:H42" si="27">G30</f>
        <v>3.1269432579999998</v>
      </c>
      <c r="H42" s="39">
        <f t="shared" si="27"/>
        <v>3.7225367680000003</v>
      </c>
      <c r="I42" s="22">
        <f t="shared" si="2"/>
        <v>0.59559351000000049</v>
      </c>
    </row>
    <row r="43" spans="2:9" s="1" customFormat="1" ht="12.75" customHeight="1" x14ac:dyDescent="0.2">
      <c r="B43" s="19">
        <f t="shared" si="3"/>
        <v>43862</v>
      </c>
      <c r="C43" s="20">
        <f t="shared" si="1"/>
        <v>2020</v>
      </c>
      <c r="D43" s="20">
        <f t="shared" si="0"/>
        <v>2</v>
      </c>
      <c r="E43" s="22">
        <f>IF(B43&lt;Datas!$C$7,'tab1'!F43,NA())</f>
        <v>3.0930983544111292</v>
      </c>
      <c r="F43" s="22" t="e">
        <f>IF(B43&gt;=Datas!$C$6,'tab1'!F43,NA())</f>
        <v>#N/A</v>
      </c>
      <c r="G43" s="39">
        <f t="shared" ref="G43:H43" si="28">G31</f>
        <v>2.7702125049999999</v>
      </c>
      <c r="H43" s="39">
        <f t="shared" si="28"/>
        <v>3.5469659039999994</v>
      </c>
      <c r="I43" s="22">
        <f t="shared" si="2"/>
        <v>0.77675339899999951</v>
      </c>
    </row>
    <row r="44" spans="2:9" s="1" customFormat="1" ht="12.75" customHeight="1" x14ac:dyDescent="0.2">
      <c r="B44" s="19">
        <f t="shared" si="3"/>
        <v>43891</v>
      </c>
      <c r="C44" s="20">
        <f t="shared" si="1"/>
        <v>2020</v>
      </c>
      <c r="D44" s="20">
        <f t="shared" si="0"/>
        <v>3</v>
      </c>
      <c r="E44" s="22">
        <f>IF(B44&lt;Datas!$C$7,'tab1'!F44,NA())</f>
        <v>2.7049981723107965</v>
      </c>
      <c r="F44" s="22" t="e">
        <f>IF(B44&gt;=Datas!$C$6,'tab1'!F44,NA())</f>
        <v>#N/A</v>
      </c>
      <c r="G44" s="39">
        <f t="shared" ref="G44:H44" si="29">G32</f>
        <v>2.697024613</v>
      </c>
      <c r="H44" s="39">
        <f t="shared" si="29"/>
        <v>3.9489159669999996</v>
      </c>
      <c r="I44" s="22">
        <f t="shared" si="2"/>
        <v>1.2518913539999996</v>
      </c>
    </row>
    <row r="45" spans="2:9" s="1" customFormat="1" ht="12.75" customHeight="1" x14ac:dyDescent="0.2">
      <c r="B45" s="19">
        <f t="shared" si="3"/>
        <v>43922</v>
      </c>
      <c r="C45" s="20">
        <f t="shared" si="1"/>
        <v>2020</v>
      </c>
      <c r="D45" s="20">
        <f t="shared" si="0"/>
        <v>4</v>
      </c>
      <c r="E45" s="22">
        <f>IF(B45&lt;Datas!$C$7,'tab1'!F45,NA())</f>
        <v>2.2932445245732755</v>
      </c>
      <c r="F45" s="22" t="e">
        <f>IF(B45&gt;=Datas!$C$6,'tab1'!F45,NA())</f>
        <v>#N/A</v>
      </c>
      <c r="G45" s="39">
        <f t="shared" ref="G45:H45" si="30">G33</f>
        <v>2.2864846970000001</v>
      </c>
      <c r="H45" s="39">
        <f t="shared" si="30"/>
        <v>3.6502117050000003</v>
      </c>
      <c r="I45" s="22">
        <f t="shared" si="2"/>
        <v>1.3637270080000001</v>
      </c>
    </row>
    <row r="46" spans="2:9" s="1" customFormat="1" ht="12.75" customHeight="1" x14ac:dyDescent="0.2">
      <c r="B46" s="19">
        <f t="shared" si="3"/>
        <v>43952</v>
      </c>
      <c r="C46" s="20">
        <f t="shared" si="1"/>
        <v>2020</v>
      </c>
      <c r="D46" s="20">
        <f t="shared" si="0"/>
        <v>5</v>
      </c>
      <c r="E46" s="22">
        <f>IF(B46&lt;Datas!$C$7,'tab1'!F46,NA())</f>
        <v>2.5067511398803615</v>
      </c>
      <c r="F46" s="22" t="e">
        <f>IF(B46&gt;=Datas!$C$6,'tab1'!F46,NA())</f>
        <v>#N/A</v>
      </c>
      <c r="G46" s="39">
        <f t="shared" ref="G46:H46" si="31">G34</f>
        <v>2.4993619559999996</v>
      </c>
      <c r="H46" s="39">
        <f t="shared" si="31"/>
        <v>3.7846131779999999</v>
      </c>
      <c r="I46" s="22">
        <f t="shared" si="2"/>
        <v>1.2852512220000003</v>
      </c>
    </row>
    <row r="47" spans="2:9" s="1" customFormat="1" ht="12.75" customHeight="1" x14ac:dyDescent="0.2">
      <c r="B47" s="19">
        <f t="shared" si="3"/>
        <v>43983</v>
      </c>
      <c r="C47" s="20">
        <f t="shared" si="1"/>
        <v>2020</v>
      </c>
      <c r="D47" s="20">
        <f t="shared" si="0"/>
        <v>6</v>
      </c>
      <c r="E47" s="22">
        <f>IF(B47&lt;Datas!$C$7,'tab1'!F47,NA())</f>
        <v>2.7305238386590762</v>
      </c>
      <c r="F47" s="22" t="e">
        <f>IF(B47&gt;=Datas!$C$6,'tab1'!F47,NA())</f>
        <v>#N/A</v>
      </c>
      <c r="G47" s="39">
        <f t="shared" ref="G47:H47" si="32">G35</f>
        <v>2.7224750370000002</v>
      </c>
      <c r="H47" s="39">
        <f t="shared" si="32"/>
        <v>3.7613254110000005</v>
      </c>
      <c r="I47" s="22">
        <f t="shared" si="2"/>
        <v>1.0388503740000004</v>
      </c>
    </row>
    <row r="48" spans="2:9" s="1" customFormat="1" ht="12.75" customHeight="1" x14ac:dyDescent="0.2">
      <c r="B48" s="19">
        <f t="shared" si="3"/>
        <v>44013</v>
      </c>
      <c r="C48" s="20">
        <f t="shared" si="1"/>
        <v>2020</v>
      </c>
      <c r="D48" s="20">
        <f t="shared" si="0"/>
        <v>7</v>
      </c>
      <c r="E48" s="22">
        <f>IF(B48&lt;Datas!$C$7,'tab1'!F48,NA())</f>
        <v>2.9903667330360486</v>
      </c>
      <c r="F48" s="22" t="e">
        <f>IF(B48&gt;=Datas!$C$6,'tab1'!F48,NA())</f>
        <v>#N/A</v>
      </c>
      <c r="G48" s="39">
        <f t="shared" ref="G48:H48" si="33">G36</f>
        <v>2.9815519890000002</v>
      </c>
      <c r="H48" s="39">
        <f t="shared" si="33"/>
        <v>3.7092784490000001</v>
      </c>
      <c r="I48" s="22">
        <f t="shared" si="2"/>
        <v>0.72772645999999996</v>
      </c>
    </row>
    <row r="49" spans="2:9" s="1" customFormat="1" ht="12.75" customHeight="1" x14ac:dyDescent="0.2">
      <c r="B49" s="19">
        <f t="shared" si="3"/>
        <v>44044</v>
      </c>
      <c r="C49" s="20">
        <f t="shared" si="1"/>
        <v>2020</v>
      </c>
      <c r="D49" s="20">
        <f t="shared" si="0"/>
        <v>8</v>
      </c>
      <c r="E49" s="22">
        <f>IF(B49&lt;Datas!$C$7,'tab1'!F49,NA())</f>
        <v>2.9417439620433226</v>
      </c>
      <c r="F49" s="22" t="e">
        <f>IF(B49&gt;=Datas!$C$6,'tab1'!F49,NA())</f>
        <v>#N/A</v>
      </c>
      <c r="G49" s="39">
        <f t="shared" ref="G49:H49" si="34">G37</f>
        <v>2.9330725440000003</v>
      </c>
      <c r="H49" s="39">
        <f t="shared" si="34"/>
        <v>3.6955802629999992</v>
      </c>
      <c r="I49" s="22">
        <f t="shared" si="2"/>
        <v>0.76250771899999892</v>
      </c>
    </row>
    <row r="50" spans="2:9" s="1" customFormat="1" ht="12.75" customHeight="1" x14ac:dyDescent="0.2">
      <c r="B50" s="19">
        <f t="shared" si="3"/>
        <v>44075</v>
      </c>
      <c r="C50" s="20">
        <f t="shared" si="1"/>
        <v>2020</v>
      </c>
      <c r="D50" s="20">
        <f t="shared" si="0"/>
        <v>9</v>
      </c>
      <c r="E50" s="22">
        <f>IF(B50&lt;Datas!$C$7,'tab1'!F50,NA())</f>
        <v>3.1364644442143677</v>
      </c>
      <c r="F50" s="22" t="e">
        <f>IF(B50&gt;=Datas!$C$6,'tab1'!F50,NA())</f>
        <v>#N/A</v>
      </c>
      <c r="G50" s="39">
        <f t="shared" ref="G50:H50" si="35">G38</f>
        <v>2.8875250729999995</v>
      </c>
      <c r="H50" s="39">
        <f t="shared" si="35"/>
        <v>3.5005349650000004</v>
      </c>
      <c r="I50" s="22">
        <f t="shared" si="2"/>
        <v>0.61300989200000089</v>
      </c>
    </row>
    <row r="51" spans="2:9" s="1" customFormat="1" ht="12.75" customHeight="1" x14ac:dyDescent="0.2">
      <c r="B51" s="19">
        <f t="shared" si="3"/>
        <v>44105</v>
      </c>
      <c r="C51" s="20">
        <f t="shared" si="1"/>
        <v>2020</v>
      </c>
      <c r="D51" s="20">
        <f t="shared" si="0"/>
        <v>10</v>
      </c>
      <c r="E51" s="22">
        <f>IF(B51&lt;Datas!$C$7,'tab1'!F51,NA())</f>
        <v>3.4007891145824041</v>
      </c>
      <c r="F51" s="22" t="e">
        <f>IF(B51&gt;=Datas!$C$6,'tab1'!F51,NA())</f>
        <v>#N/A</v>
      </c>
      <c r="G51" s="39">
        <f t="shared" ref="G51:H51" si="36">G39</f>
        <v>3.0532201409999997</v>
      </c>
      <c r="H51" s="39">
        <f t="shared" si="36"/>
        <v>3.5811050849999999</v>
      </c>
      <c r="I51" s="22">
        <f t="shared" si="2"/>
        <v>0.52788494400000019</v>
      </c>
    </row>
    <row r="52" spans="2:9" s="1" customFormat="1" ht="12.75" customHeight="1" x14ac:dyDescent="0.2">
      <c r="B52" s="19">
        <f t="shared" si="3"/>
        <v>44136</v>
      </c>
      <c r="C52" s="20">
        <f t="shared" si="1"/>
        <v>2020</v>
      </c>
      <c r="D52" s="20">
        <f t="shared" si="0"/>
        <v>11</v>
      </c>
      <c r="E52" s="22">
        <f>IF(B52&lt;Datas!$C$7,'tab1'!F52,NA())</f>
        <v>3.227185977291454</v>
      </c>
      <c r="F52" s="22" t="e">
        <f>IF(B52&gt;=Datas!$C$6,'tab1'!F52,NA())</f>
        <v>#N/A</v>
      </c>
      <c r="G52" s="39">
        <f t="shared" ref="G52:H52" si="37">G40</f>
        <v>3.0188974690000001</v>
      </c>
      <c r="H52" s="39">
        <f t="shared" si="37"/>
        <v>3.4353043400000001</v>
      </c>
      <c r="I52" s="22">
        <f t="shared" si="2"/>
        <v>0.41640687099999996</v>
      </c>
    </row>
    <row r="53" spans="2:9" s="1" customFormat="1" ht="12.75" customHeight="1" x14ac:dyDescent="0.2">
      <c r="B53" s="19">
        <f t="shared" si="3"/>
        <v>44166</v>
      </c>
      <c r="C53" s="20">
        <f t="shared" si="1"/>
        <v>2020</v>
      </c>
      <c r="D53" s="20">
        <f t="shared" si="0"/>
        <v>12</v>
      </c>
      <c r="E53" s="22">
        <f>IF(B53&lt;Datas!$C$7,'tab1'!F53,NA())</f>
        <v>3.7278987771120224</v>
      </c>
      <c r="F53" s="22" t="e">
        <f>IF(B53&gt;=Datas!$C$6,'tab1'!F53,NA())</f>
        <v>#N/A</v>
      </c>
      <c r="G53" s="39">
        <f t="shared" ref="G53:H53" si="38">G41</f>
        <v>3.456346661</v>
      </c>
      <c r="H53" s="39">
        <f t="shared" si="38"/>
        <v>4.0682520799999997</v>
      </c>
      <c r="I53" s="22">
        <f t="shared" si="2"/>
        <v>0.61190541899999973</v>
      </c>
    </row>
    <row r="54" spans="2:9" s="1" customFormat="1" ht="12.75" customHeight="1" x14ac:dyDescent="0.2">
      <c r="B54" s="19">
        <f t="shared" si="3"/>
        <v>44197</v>
      </c>
      <c r="C54" s="20">
        <f t="shared" si="1"/>
        <v>2021</v>
      </c>
      <c r="D54" s="20">
        <f t="shared" si="0"/>
        <v>1</v>
      </c>
      <c r="E54" s="22">
        <f>IF(B54&lt;Datas!$C$7,'tab1'!F54,NA())</f>
        <v>3.1812683290000003</v>
      </c>
      <c r="F54" s="22" t="e">
        <f>IF(B54&gt;=Datas!$C$6,'tab1'!F54,NA())</f>
        <v>#N/A</v>
      </c>
      <c r="G54" s="39">
        <f t="shared" ref="G54:H54" si="39">G42</f>
        <v>3.1269432579999998</v>
      </c>
      <c r="H54" s="39">
        <f t="shared" si="39"/>
        <v>3.7225367680000003</v>
      </c>
      <c r="I54" s="22">
        <f t="shared" si="2"/>
        <v>0.59559351000000049</v>
      </c>
    </row>
    <row r="55" spans="2:9" s="1" customFormat="1" ht="12.75" customHeight="1" x14ac:dyDescent="0.2">
      <c r="B55" s="19">
        <f t="shared" si="3"/>
        <v>44228</v>
      </c>
      <c r="C55" s="20">
        <f t="shared" si="1"/>
        <v>2021</v>
      </c>
      <c r="D55" s="20">
        <f t="shared" si="0"/>
        <v>2</v>
      </c>
      <c r="E55" s="22">
        <f>IF(B55&lt;Datas!$C$7,'tab1'!F55,NA())</f>
        <v>2.7702125049999999</v>
      </c>
      <c r="F55" s="22" t="e">
        <f>IF(B55&gt;=Datas!$C$6,'tab1'!F55,NA())</f>
        <v>#N/A</v>
      </c>
      <c r="G55" s="39">
        <f t="shared" ref="G55:H55" si="40">G43</f>
        <v>2.7702125049999999</v>
      </c>
      <c r="H55" s="39">
        <f t="shared" si="40"/>
        <v>3.5469659039999994</v>
      </c>
      <c r="I55" s="22">
        <f t="shared" si="2"/>
        <v>0.77675339899999951</v>
      </c>
    </row>
    <row r="56" spans="2:9" s="1" customFormat="1" ht="12.75" customHeight="1" x14ac:dyDescent="0.2">
      <c r="B56" s="19">
        <f t="shared" si="3"/>
        <v>44256</v>
      </c>
      <c r="C56" s="20">
        <f t="shared" si="1"/>
        <v>2021</v>
      </c>
      <c r="D56" s="20">
        <f t="shared" si="0"/>
        <v>3</v>
      </c>
      <c r="E56" s="22">
        <f>IF(B56&lt;Datas!$C$7,'tab1'!F56,NA())</f>
        <v>2.8208351820000011</v>
      </c>
      <c r="F56" s="22" t="e">
        <f>IF(B56&gt;=Datas!$C$6,'tab1'!F56,NA())</f>
        <v>#N/A</v>
      </c>
      <c r="G56" s="39">
        <f t="shared" ref="G56:H56" si="41">G44</f>
        <v>2.697024613</v>
      </c>
      <c r="H56" s="39">
        <f t="shared" si="41"/>
        <v>3.9489159669999996</v>
      </c>
      <c r="I56" s="22">
        <f t="shared" si="2"/>
        <v>1.2518913539999996</v>
      </c>
    </row>
    <row r="57" spans="2:9" s="1" customFormat="1" ht="12.75" customHeight="1" x14ac:dyDescent="0.2">
      <c r="B57" s="19">
        <f t="shared" si="3"/>
        <v>44287</v>
      </c>
      <c r="C57" s="20">
        <f t="shared" si="1"/>
        <v>2021</v>
      </c>
      <c r="D57" s="20">
        <f t="shared" si="0"/>
        <v>4</v>
      </c>
      <c r="E57" s="22">
        <f>IF(B57&lt;Datas!$C$7,'tab1'!F57,NA())</f>
        <v>2.7385888500000002</v>
      </c>
      <c r="F57" s="22" t="e">
        <f>IF(B57&gt;=Datas!$C$6,'tab1'!F57,NA())</f>
        <v>#N/A</v>
      </c>
      <c r="G57" s="39">
        <f t="shared" ref="G57:H57" si="42">G45</f>
        <v>2.2864846970000001</v>
      </c>
      <c r="H57" s="39">
        <f t="shared" si="42"/>
        <v>3.6502117050000003</v>
      </c>
      <c r="I57" s="22">
        <f t="shared" si="2"/>
        <v>1.3637270080000001</v>
      </c>
    </row>
    <row r="58" spans="2:9" s="1" customFormat="1" ht="12.75" customHeight="1" x14ac:dyDescent="0.2">
      <c r="B58" s="19">
        <f t="shared" si="3"/>
        <v>44317</v>
      </c>
      <c r="C58" s="20">
        <f t="shared" si="1"/>
        <v>2021</v>
      </c>
      <c r="D58" s="20">
        <f t="shared" si="0"/>
        <v>5</v>
      </c>
      <c r="E58" s="22">
        <f>IF(B58&lt;Datas!$C$7,'tab1'!F58,NA())</f>
        <v>3.0891188019999998</v>
      </c>
      <c r="F58" s="22" t="e">
        <f>IF(B58&gt;=Datas!$C$6,'tab1'!F58,NA())</f>
        <v>#N/A</v>
      </c>
      <c r="G58" s="39">
        <f t="shared" ref="G58:H58" si="43">G46</f>
        <v>2.4993619559999996</v>
      </c>
      <c r="H58" s="39">
        <f t="shared" si="43"/>
        <v>3.7846131779999999</v>
      </c>
      <c r="I58" s="22">
        <f t="shared" si="2"/>
        <v>1.2852512220000003</v>
      </c>
    </row>
    <row r="59" spans="2:9" s="1" customFormat="1" ht="12.75" customHeight="1" x14ac:dyDescent="0.2">
      <c r="B59" s="19">
        <f t="shared" si="3"/>
        <v>44348</v>
      </c>
      <c r="C59" s="20">
        <f t="shared" si="1"/>
        <v>2021</v>
      </c>
      <c r="D59" s="20">
        <f t="shared" si="0"/>
        <v>6</v>
      </c>
      <c r="E59" s="22">
        <f>IF(B59&lt;Datas!$C$7,'tab1'!F59,NA())</f>
        <v>3.1963729150000004</v>
      </c>
      <c r="F59" s="22" t="e">
        <f>IF(B59&gt;=Datas!$C$6,'tab1'!F59,NA())</f>
        <v>#N/A</v>
      </c>
      <c r="G59" s="39">
        <f t="shared" ref="G59:H59" si="44">G47</f>
        <v>2.7224750370000002</v>
      </c>
      <c r="H59" s="39">
        <f t="shared" si="44"/>
        <v>3.7613254110000005</v>
      </c>
      <c r="I59" s="22">
        <f t="shared" si="2"/>
        <v>1.0388503740000004</v>
      </c>
    </row>
    <row r="60" spans="2:9" s="1" customFormat="1" ht="12.75" customHeight="1" x14ac:dyDescent="0.2">
      <c r="B60" s="19">
        <f t="shared" si="3"/>
        <v>44378</v>
      </c>
      <c r="C60" s="20">
        <f t="shared" si="1"/>
        <v>2021</v>
      </c>
      <c r="D60" s="20">
        <f t="shared" si="0"/>
        <v>7</v>
      </c>
      <c r="E60" s="22">
        <f>IF(B60&lt;Datas!$C$7,'tab1'!F60,NA())</f>
        <v>3.5150922149999997</v>
      </c>
      <c r="F60" s="22" t="e">
        <f>IF(B60&gt;=Datas!$C$6,'tab1'!F60,NA())</f>
        <v>#N/A</v>
      </c>
      <c r="G60" s="39">
        <f t="shared" ref="G60:H60" si="45">G48</f>
        <v>2.9815519890000002</v>
      </c>
      <c r="H60" s="39">
        <f t="shared" si="45"/>
        <v>3.7092784490000001</v>
      </c>
      <c r="I60" s="22">
        <f t="shared" si="2"/>
        <v>0.72772645999999996</v>
      </c>
    </row>
    <row r="61" spans="2:9" s="1" customFormat="1" ht="12.75" customHeight="1" x14ac:dyDescent="0.2">
      <c r="B61" s="19">
        <f t="shared" si="3"/>
        <v>44409</v>
      </c>
      <c r="C61" s="20">
        <f t="shared" si="1"/>
        <v>2021</v>
      </c>
      <c r="D61" s="20">
        <f t="shared" si="0"/>
        <v>8</v>
      </c>
      <c r="E61" s="22">
        <f>IF(B61&lt;Datas!$C$7,'tab1'!F61,NA())</f>
        <v>3.4266449609999996</v>
      </c>
      <c r="F61" s="22" t="e">
        <f>IF(B61&gt;=Datas!$C$6,'tab1'!F61,NA())</f>
        <v>#N/A</v>
      </c>
      <c r="G61" s="39">
        <f t="shared" ref="G61:H61" si="46">G49</f>
        <v>2.9330725440000003</v>
      </c>
      <c r="H61" s="39">
        <f t="shared" si="46"/>
        <v>3.6955802629999992</v>
      </c>
      <c r="I61" s="22">
        <f t="shared" si="2"/>
        <v>0.76250771899999892</v>
      </c>
    </row>
    <row r="62" spans="2:9" s="1" customFormat="1" ht="12.75" customHeight="1" x14ac:dyDescent="0.2">
      <c r="B62" s="19">
        <f t="shared" si="3"/>
        <v>44440</v>
      </c>
      <c r="C62" s="20">
        <f t="shared" si="1"/>
        <v>2021</v>
      </c>
      <c r="D62" s="20">
        <f t="shared" si="0"/>
        <v>9</v>
      </c>
      <c r="E62" s="22">
        <f>IF(B62&lt;Datas!$C$7,'tab1'!F62,NA())</f>
        <v>3.4945518739999999</v>
      </c>
      <c r="F62" s="22" t="e">
        <f>IF(B62&gt;=Datas!$C$6,'tab1'!F62,NA())</f>
        <v>#N/A</v>
      </c>
      <c r="G62" s="39">
        <f t="shared" ref="G62:H62" si="47">G50</f>
        <v>2.8875250729999995</v>
      </c>
      <c r="H62" s="39">
        <f t="shared" si="47"/>
        <v>3.5005349650000004</v>
      </c>
      <c r="I62" s="22">
        <f t="shared" si="2"/>
        <v>0.61300989200000089</v>
      </c>
    </row>
    <row r="63" spans="2:9" s="1" customFormat="1" ht="12.75" customHeight="1" x14ac:dyDescent="0.2">
      <c r="B63" s="19">
        <f t="shared" si="3"/>
        <v>44470</v>
      </c>
      <c r="C63" s="20">
        <f t="shared" si="1"/>
        <v>2021</v>
      </c>
      <c r="D63" s="20">
        <f t="shared" si="0"/>
        <v>10</v>
      </c>
      <c r="E63" s="22">
        <f>IF(B63&lt;Datas!$C$7,'tab1'!F63,NA())</f>
        <v>3.5811050849999995</v>
      </c>
      <c r="F63" s="22" t="e">
        <f>IF(B63&gt;=Datas!$C$6,'tab1'!F63,NA())</f>
        <v>#N/A</v>
      </c>
      <c r="G63" s="39">
        <f t="shared" ref="G63:H63" si="48">G51</f>
        <v>3.0532201409999997</v>
      </c>
      <c r="H63" s="39">
        <f t="shared" si="48"/>
        <v>3.5811050849999999</v>
      </c>
      <c r="I63" s="22">
        <f t="shared" si="2"/>
        <v>0.52788494400000019</v>
      </c>
    </row>
    <row r="64" spans="2:9" s="1" customFormat="1" ht="12.75" customHeight="1" x14ac:dyDescent="0.2">
      <c r="B64" s="19">
        <f t="shared" si="3"/>
        <v>44501</v>
      </c>
      <c r="C64" s="20">
        <f t="shared" si="1"/>
        <v>2021</v>
      </c>
      <c r="D64" s="20">
        <f t="shared" si="0"/>
        <v>11</v>
      </c>
      <c r="E64" s="22">
        <f>IF(B64&lt;Datas!$C$7,'tab1'!F64,NA())</f>
        <v>3.4347358400000001</v>
      </c>
      <c r="F64" s="22" t="e">
        <f>IF(B64&gt;=Datas!$C$6,'tab1'!F64,NA())</f>
        <v>#N/A</v>
      </c>
      <c r="G64" s="39">
        <f t="shared" ref="G64:H64" si="49">G52</f>
        <v>3.0188974690000001</v>
      </c>
      <c r="H64" s="39">
        <f t="shared" si="49"/>
        <v>3.4353043400000001</v>
      </c>
      <c r="I64" s="22">
        <f t="shared" si="2"/>
        <v>0.41640687099999996</v>
      </c>
    </row>
    <row r="65" spans="2:9" s="1" customFormat="1" ht="12.75" customHeight="1" x14ac:dyDescent="0.2">
      <c r="B65" s="19">
        <f t="shared" si="3"/>
        <v>44531</v>
      </c>
      <c r="C65" s="20">
        <f t="shared" si="1"/>
        <v>2021</v>
      </c>
      <c r="D65" s="20">
        <f t="shared" si="0"/>
        <v>12</v>
      </c>
      <c r="E65" s="22">
        <f>IF(B65&lt;Datas!$C$7,'tab1'!F65,NA())</f>
        <v>4.0671400000000002</v>
      </c>
      <c r="F65" s="22" t="e">
        <f>IF(B65&gt;=Datas!$C$6,'tab1'!F65,NA())</f>
        <v>#N/A</v>
      </c>
      <c r="G65" s="39">
        <f t="shared" ref="G65:H65" si="50">G53</f>
        <v>3.456346661</v>
      </c>
      <c r="H65" s="39">
        <f t="shared" si="50"/>
        <v>4.0682520799999997</v>
      </c>
      <c r="I65" s="22">
        <f t="shared" si="2"/>
        <v>0.61190541899999973</v>
      </c>
    </row>
    <row r="66" spans="2:9" s="1" customFormat="1" ht="12.75" customHeight="1" x14ac:dyDescent="0.2">
      <c r="B66" s="19">
        <f t="shared" si="3"/>
        <v>44562</v>
      </c>
      <c r="C66" s="20">
        <f t="shared" si="1"/>
        <v>2022</v>
      </c>
      <c r="D66" s="20">
        <f t="shared" si="0"/>
        <v>1</v>
      </c>
      <c r="E66" s="22">
        <f>IF(B66&lt;Datas!$C$7,'tab1'!F66,NA())</f>
        <v>3.2713532919999992</v>
      </c>
      <c r="F66" s="22" t="e">
        <f>IF(B66&gt;=Datas!$C$6,'tab1'!F66,NA())</f>
        <v>#N/A</v>
      </c>
      <c r="G66" s="39">
        <f t="shared" ref="G66:H66" si="51">G54</f>
        <v>3.1269432579999998</v>
      </c>
      <c r="H66" s="39">
        <f t="shared" si="51"/>
        <v>3.7225367680000003</v>
      </c>
      <c r="I66" s="22">
        <f t="shared" si="2"/>
        <v>0.59559351000000049</v>
      </c>
    </row>
    <row r="67" spans="2:9" s="1" customFormat="1" ht="12.75" customHeight="1" x14ac:dyDescent="0.2">
      <c r="B67" s="19">
        <f t="shared" si="3"/>
        <v>44593</v>
      </c>
      <c r="C67" s="20">
        <f t="shared" si="1"/>
        <v>2022</v>
      </c>
      <c r="D67" s="20">
        <f t="shared" si="0"/>
        <v>2</v>
      </c>
      <c r="E67" s="22">
        <f>IF(B67&lt;Datas!$C$7,'tab1'!F67,NA())</f>
        <v>3.3121513599999992</v>
      </c>
      <c r="F67" s="22" t="e">
        <f>IF(B67&gt;=Datas!$C$6,'tab1'!F67,NA())</f>
        <v>#N/A</v>
      </c>
      <c r="G67" s="39">
        <f t="shared" ref="G67:H67" si="52">G55</f>
        <v>2.7702125049999999</v>
      </c>
      <c r="H67" s="39">
        <f t="shared" si="52"/>
        <v>3.5469659039999994</v>
      </c>
      <c r="I67" s="22">
        <f t="shared" si="2"/>
        <v>0.77675339899999951</v>
      </c>
    </row>
    <row r="68" spans="2:9" s="1" customFormat="1" ht="12.75" customHeight="1" x14ac:dyDescent="0.2">
      <c r="B68" s="19">
        <f t="shared" si="3"/>
        <v>44621</v>
      </c>
      <c r="C68" s="20">
        <f t="shared" si="1"/>
        <v>2022</v>
      </c>
      <c r="D68" s="20">
        <f t="shared" si="0"/>
        <v>3</v>
      </c>
      <c r="E68" s="22">
        <f>IF(B68&lt;Datas!$C$7,'tab1'!F68,NA())</f>
        <v>3.29220822</v>
      </c>
      <c r="F68" s="22" t="e">
        <f>IF(B68&gt;=Datas!$C$6,'tab1'!F68,NA())</f>
        <v>#N/A</v>
      </c>
      <c r="G68" s="39">
        <f t="shared" ref="G68:H68" si="53">G56</f>
        <v>2.697024613</v>
      </c>
      <c r="H68" s="39">
        <f t="shared" si="53"/>
        <v>3.9489159669999996</v>
      </c>
      <c r="I68" s="22">
        <f t="shared" si="2"/>
        <v>1.2518913539999996</v>
      </c>
    </row>
    <row r="69" spans="2:9" s="1" customFormat="1" ht="12.75" customHeight="1" x14ac:dyDescent="0.2">
      <c r="B69" s="19">
        <f t="shared" si="3"/>
        <v>44652</v>
      </c>
      <c r="C69" s="20">
        <f t="shared" si="1"/>
        <v>2022</v>
      </c>
      <c r="D69" s="20">
        <f t="shared" si="0"/>
        <v>4</v>
      </c>
      <c r="E69" s="22">
        <f>IF(B69&lt;Datas!$C$7,'tab1'!F69,NA())</f>
        <v>3.2560307369999997</v>
      </c>
      <c r="F69" s="22" t="e">
        <f>IF(B69&gt;=Datas!$C$6,'tab1'!F69,NA())</f>
        <v>#N/A</v>
      </c>
      <c r="G69" s="39">
        <f t="shared" ref="G69:H69" si="54">G57</f>
        <v>2.2864846970000001</v>
      </c>
      <c r="H69" s="39">
        <f t="shared" si="54"/>
        <v>3.6502117050000003</v>
      </c>
      <c r="I69" s="22">
        <f t="shared" si="2"/>
        <v>1.3637270080000001</v>
      </c>
    </row>
    <row r="70" spans="2:9" s="1" customFormat="1" ht="12.75" customHeight="1" x14ac:dyDescent="0.2">
      <c r="B70" s="19">
        <f t="shared" si="3"/>
        <v>44682</v>
      </c>
      <c r="C70" s="20">
        <f t="shared" si="1"/>
        <v>2022</v>
      </c>
      <c r="D70" s="20">
        <f t="shared" ref="D70:D89" si="55">MONTH(B70)</f>
        <v>5</v>
      </c>
      <c r="E70" s="22">
        <f>IF(B70&lt;Datas!$C$7,'tab1'!F70,NA())</f>
        <v>3.4262046600000002</v>
      </c>
      <c r="F70" s="22" t="e">
        <f>IF(B70&gt;=Datas!$C$6,'tab1'!F70,NA())</f>
        <v>#N/A</v>
      </c>
      <c r="G70" s="39">
        <f t="shared" ref="G70:H70" si="56">G58</f>
        <v>2.4993619559999996</v>
      </c>
      <c r="H70" s="39">
        <f t="shared" si="56"/>
        <v>3.7846131779999999</v>
      </c>
      <c r="I70" s="22">
        <f t="shared" si="2"/>
        <v>1.2852512220000003</v>
      </c>
    </row>
    <row r="71" spans="2:9" s="1" customFormat="1" ht="12.75" customHeight="1" x14ac:dyDescent="0.2">
      <c r="B71" s="19">
        <f t="shared" si="3"/>
        <v>44713</v>
      </c>
      <c r="C71" s="20">
        <f t="shared" ref="C71:C89" si="57">YEAR(B71)</f>
        <v>2022</v>
      </c>
      <c r="D71" s="20">
        <f t="shared" si="55"/>
        <v>6</v>
      </c>
      <c r="E71" s="22">
        <f>IF(B71&lt;Datas!$C$7,'tab1'!F71,NA())</f>
        <v>3.1638986739999995</v>
      </c>
      <c r="F71" s="22">
        <f>IF(B71&gt;=Datas!$C$6,'tab1'!F71,NA())</f>
        <v>3.1638986739999995</v>
      </c>
      <c r="G71" s="39">
        <f t="shared" ref="G71:H71" si="58">G59</f>
        <v>2.7224750370000002</v>
      </c>
      <c r="H71" s="39">
        <f t="shared" si="58"/>
        <v>3.7613254110000005</v>
      </c>
      <c r="I71" s="22">
        <f t="shared" ref="I71:I89" si="59">H71-G71</f>
        <v>1.0388503740000004</v>
      </c>
    </row>
    <row r="72" spans="2:9" s="1" customFormat="1" ht="12.75" customHeight="1" x14ac:dyDescent="0.2">
      <c r="B72" s="19">
        <f t="shared" ref="B72:B89" si="60">EDATE(B71,1)</f>
        <v>44743</v>
      </c>
      <c r="C72" s="20">
        <f t="shared" si="57"/>
        <v>2022</v>
      </c>
      <c r="D72" s="20">
        <f t="shared" si="55"/>
        <v>7</v>
      </c>
      <c r="E72" s="22" t="e">
        <f>IF(B72&lt;Datas!$C$7,'tab1'!F72,NA())</f>
        <v>#N/A</v>
      </c>
      <c r="F72" s="22">
        <f>IF(B72&gt;=Datas!$C$6,'tab1'!F72,NA())</f>
        <v>3.420208681325267</v>
      </c>
      <c r="G72" s="39">
        <f t="shared" ref="G72:H72" si="61">G60</f>
        <v>2.9815519890000002</v>
      </c>
      <c r="H72" s="39">
        <f t="shared" si="61"/>
        <v>3.7092784490000001</v>
      </c>
      <c r="I72" s="22">
        <f t="shared" si="59"/>
        <v>0.72772645999999996</v>
      </c>
    </row>
    <row r="73" spans="2:9" s="1" customFormat="1" ht="12.75" customHeight="1" x14ac:dyDescent="0.2">
      <c r="B73" s="19">
        <f t="shared" si="60"/>
        <v>44774</v>
      </c>
      <c r="C73" s="20">
        <f t="shared" si="57"/>
        <v>2022</v>
      </c>
      <c r="D73" s="20">
        <f t="shared" si="55"/>
        <v>8</v>
      </c>
      <c r="E73" s="22" t="e">
        <f>IF(B73&lt;Datas!$C$7,'tab1'!F73,NA())</f>
        <v>#N/A</v>
      </c>
      <c r="F73" s="22">
        <f>IF(B73&gt;=Datas!$C$6,'tab1'!F73,NA())</f>
        <v>3.5181196259919267</v>
      </c>
      <c r="G73" s="39">
        <f t="shared" ref="G73:H73" si="62">G61</f>
        <v>2.9330725440000003</v>
      </c>
      <c r="H73" s="39">
        <f t="shared" si="62"/>
        <v>3.6955802629999992</v>
      </c>
      <c r="I73" s="22">
        <f t="shared" si="59"/>
        <v>0.76250771899999892</v>
      </c>
    </row>
    <row r="74" spans="2:9" s="1" customFormat="1" ht="12.75" customHeight="1" x14ac:dyDescent="0.2">
      <c r="B74" s="19">
        <f t="shared" si="60"/>
        <v>44805</v>
      </c>
      <c r="C74" s="20">
        <f t="shared" si="57"/>
        <v>2022</v>
      </c>
      <c r="D74" s="20">
        <f t="shared" si="55"/>
        <v>9</v>
      </c>
      <c r="E74" s="22" t="e">
        <f>IF(B74&lt;Datas!$C$7,'tab1'!F74,NA())</f>
        <v>#N/A</v>
      </c>
      <c r="F74" s="22">
        <f>IF(B74&gt;=Datas!$C$6,'tab1'!F74,NA())</f>
        <v>3.3397944490915386</v>
      </c>
      <c r="G74" s="39">
        <f t="shared" ref="G74:H74" si="63">G62</f>
        <v>2.8875250729999995</v>
      </c>
      <c r="H74" s="39">
        <f t="shared" si="63"/>
        <v>3.5005349650000004</v>
      </c>
      <c r="I74" s="22">
        <f t="shared" si="59"/>
        <v>0.61300989200000089</v>
      </c>
    </row>
    <row r="75" spans="2:9" s="1" customFormat="1" ht="12.75" customHeight="1" x14ac:dyDescent="0.2">
      <c r="B75" s="19">
        <f t="shared" si="60"/>
        <v>44835</v>
      </c>
      <c r="C75" s="20">
        <f t="shared" si="57"/>
        <v>2022</v>
      </c>
      <c r="D75" s="20">
        <f t="shared" si="55"/>
        <v>10</v>
      </c>
      <c r="E75" s="22" t="e">
        <f>IF(B75&lt;Datas!$C$7,'tab1'!F75,NA())</f>
        <v>#N/A</v>
      </c>
      <c r="F75" s="22">
        <f>IF(B75&gt;=Datas!$C$6,'tab1'!F75,NA())</f>
        <v>3.4498921122283184</v>
      </c>
      <c r="G75" s="39">
        <f t="shared" ref="G75:H75" si="64">G63</f>
        <v>3.0532201409999997</v>
      </c>
      <c r="H75" s="39">
        <f t="shared" si="64"/>
        <v>3.5811050849999999</v>
      </c>
      <c r="I75" s="22">
        <f t="shared" si="59"/>
        <v>0.52788494400000019</v>
      </c>
    </row>
    <row r="76" spans="2:9" s="1" customFormat="1" ht="12.75" customHeight="1" x14ac:dyDescent="0.2">
      <c r="B76" s="19">
        <f t="shared" si="60"/>
        <v>44866</v>
      </c>
      <c r="C76" s="20">
        <f t="shared" si="57"/>
        <v>2022</v>
      </c>
      <c r="D76" s="20">
        <f t="shared" si="55"/>
        <v>11</v>
      </c>
      <c r="E76" s="22" t="e">
        <f>IF(B76&lt;Datas!$C$7,'tab1'!F76,NA())</f>
        <v>#N/A</v>
      </c>
      <c r="F76" s="22">
        <f>IF(B76&gt;=Datas!$C$6,'tab1'!F76,NA())</f>
        <v>3.3217675146285059</v>
      </c>
      <c r="G76" s="39">
        <f t="shared" ref="G76:H76" si="65">G64</f>
        <v>3.0188974690000001</v>
      </c>
      <c r="H76" s="39">
        <f t="shared" si="65"/>
        <v>3.4353043400000001</v>
      </c>
      <c r="I76" s="22">
        <f t="shared" si="59"/>
        <v>0.41640687099999996</v>
      </c>
    </row>
    <row r="77" spans="2:9" s="1" customFormat="1" ht="12.75" customHeight="1" x14ac:dyDescent="0.2">
      <c r="B77" s="19">
        <f t="shared" si="60"/>
        <v>44896</v>
      </c>
      <c r="C77" s="20">
        <f t="shared" si="57"/>
        <v>2022</v>
      </c>
      <c r="D77" s="20">
        <f t="shared" si="55"/>
        <v>12</v>
      </c>
      <c r="E77" s="22" t="e">
        <f>IF(B77&lt;Datas!$C$7,'tab1'!F77,NA())</f>
        <v>#N/A</v>
      </c>
      <c r="F77" s="22">
        <f>IF(B77&gt;=Datas!$C$6,'tab1'!F77,NA())</f>
        <v>3.7749504915918632</v>
      </c>
      <c r="G77" s="39">
        <f t="shared" ref="G77:H77" si="66">G65</f>
        <v>3.456346661</v>
      </c>
      <c r="H77" s="39">
        <f t="shared" si="66"/>
        <v>4.0682520799999997</v>
      </c>
      <c r="I77" s="22">
        <f t="shared" si="59"/>
        <v>0.61190541899999973</v>
      </c>
    </row>
    <row r="78" spans="2:9" s="1" customFormat="1" ht="12.75" customHeight="1" x14ac:dyDescent="0.2">
      <c r="B78" s="19">
        <f t="shared" si="60"/>
        <v>44927</v>
      </c>
      <c r="C78" s="20">
        <f t="shared" si="57"/>
        <v>2023</v>
      </c>
      <c r="D78" s="20">
        <f t="shared" si="55"/>
        <v>1</v>
      </c>
      <c r="E78" s="22" t="e">
        <f>IF(B78&lt;Datas!$C$7,'tab1'!F78,NA())</f>
        <v>#N/A</v>
      </c>
      <c r="F78" s="22">
        <f>IF(B78&gt;=Datas!$C$6,'tab1'!F78,NA())</f>
        <v>3.258215098722232</v>
      </c>
      <c r="G78" s="39">
        <f t="shared" ref="G78:H78" si="67">G66</f>
        <v>3.1269432579999998</v>
      </c>
      <c r="H78" s="39">
        <f t="shared" si="67"/>
        <v>3.7225367680000003</v>
      </c>
      <c r="I78" s="22">
        <f t="shared" si="59"/>
        <v>0.59559351000000049</v>
      </c>
    </row>
    <row r="79" spans="2:9" s="1" customFormat="1" ht="12.75" customHeight="1" x14ac:dyDescent="0.2">
      <c r="B79" s="19">
        <f t="shared" si="60"/>
        <v>44958</v>
      </c>
      <c r="C79" s="20">
        <f t="shared" si="57"/>
        <v>2023</v>
      </c>
      <c r="D79" s="20">
        <f t="shared" si="55"/>
        <v>2</v>
      </c>
      <c r="E79" s="22" t="e">
        <f>IF(B79&lt;Datas!$C$7,'tab1'!F79,NA())</f>
        <v>#N/A</v>
      </c>
      <c r="F79" s="22">
        <f>IF(B79&gt;=Datas!$C$6,'tab1'!F79,NA())</f>
        <v>2.9833979827344521</v>
      </c>
      <c r="G79" s="39">
        <f t="shared" ref="G79:H79" si="68">G67</f>
        <v>2.7702125049999999</v>
      </c>
      <c r="H79" s="39">
        <f t="shared" si="68"/>
        <v>3.5469659039999994</v>
      </c>
      <c r="I79" s="22">
        <f t="shared" si="59"/>
        <v>0.77675339899999951</v>
      </c>
    </row>
    <row r="80" spans="2:9" s="1" customFormat="1" ht="12.75" customHeight="1" x14ac:dyDescent="0.2">
      <c r="B80" s="19">
        <f t="shared" si="60"/>
        <v>44986</v>
      </c>
      <c r="C80" s="20">
        <f t="shared" si="57"/>
        <v>2023</v>
      </c>
      <c r="D80" s="20">
        <f t="shared" si="55"/>
        <v>3</v>
      </c>
      <c r="E80" s="22" t="e">
        <f>IF(B80&lt;Datas!$C$7,'tab1'!F80,NA())</f>
        <v>#N/A</v>
      </c>
      <c r="F80" s="22">
        <f>IF(B80&gt;=Datas!$C$6,'tab1'!F80,NA())</f>
        <v>3.1296623205194205</v>
      </c>
      <c r="G80" s="39">
        <f t="shared" ref="G80:H80" si="69">G68</f>
        <v>2.697024613</v>
      </c>
      <c r="H80" s="39">
        <f t="shared" si="69"/>
        <v>3.9489159669999996</v>
      </c>
      <c r="I80" s="22">
        <f t="shared" si="59"/>
        <v>1.2518913539999996</v>
      </c>
    </row>
    <row r="81" spans="1:14" s="1" customFormat="1" ht="12.75" customHeight="1" x14ac:dyDescent="0.2">
      <c r="B81" s="19">
        <f t="shared" si="60"/>
        <v>45017</v>
      </c>
      <c r="C81" s="20">
        <f t="shared" si="57"/>
        <v>2023</v>
      </c>
      <c r="D81" s="20">
        <f t="shared" si="55"/>
        <v>4</v>
      </c>
      <c r="E81" s="22" t="e">
        <f>IF(B81&lt;Datas!$C$7,'tab1'!F81,NA())</f>
        <v>#N/A</v>
      </c>
      <c r="F81" s="22">
        <f>IF(B81&gt;=Datas!$C$6,'tab1'!F81,NA())</f>
        <v>3.1938726601436889</v>
      </c>
      <c r="G81" s="39">
        <f t="shared" ref="G81:H81" si="70">G69</f>
        <v>2.2864846970000001</v>
      </c>
      <c r="H81" s="39">
        <f t="shared" si="70"/>
        <v>3.6502117050000003</v>
      </c>
      <c r="I81" s="22">
        <f t="shared" si="59"/>
        <v>1.3637270080000001</v>
      </c>
    </row>
    <row r="82" spans="1:14" s="1" customFormat="1" ht="12.75" customHeight="1" x14ac:dyDescent="0.2">
      <c r="B82" s="19">
        <f t="shared" si="60"/>
        <v>45047</v>
      </c>
      <c r="C82" s="20">
        <f t="shared" si="57"/>
        <v>2023</v>
      </c>
      <c r="D82" s="20">
        <f t="shared" si="55"/>
        <v>5</v>
      </c>
      <c r="E82" s="22" t="e">
        <f>IF(B82&lt;Datas!$C$7,'tab1'!F82,NA())</f>
        <v>#N/A</v>
      </c>
      <c r="F82" s="22">
        <f>IF(B82&gt;=Datas!$C$6,'tab1'!F82,NA())</f>
        <v>3.1167739500432936</v>
      </c>
      <c r="G82" s="39">
        <f t="shared" ref="G82:H82" si="71">G70</f>
        <v>2.4993619559999996</v>
      </c>
      <c r="H82" s="39">
        <f t="shared" si="71"/>
        <v>3.7846131779999999</v>
      </c>
      <c r="I82" s="22">
        <f t="shared" si="59"/>
        <v>1.2852512220000003</v>
      </c>
    </row>
    <row r="83" spans="1:14" s="1" customFormat="1" ht="12.75" customHeight="1" x14ac:dyDescent="0.2">
      <c r="B83" s="19">
        <f t="shared" si="60"/>
        <v>45078</v>
      </c>
      <c r="C83" s="20">
        <f t="shared" si="57"/>
        <v>2023</v>
      </c>
      <c r="D83" s="20">
        <f t="shared" si="55"/>
        <v>6</v>
      </c>
      <c r="E83" s="22" t="e">
        <f>IF(B83&lt;Datas!$C$7,'tab1'!F83,NA())</f>
        <v>#N/A</v>
      </c>
      <c r="F83" s="22">
        <f>IF(B83&gt;=Datas!$C$6,'tab1'!F83,NA())</f>
        <v>3.0767524469473901</v>
      </c>
      <c r="G83" s="39">
        <f t="shared" ref="G83:H83" si="72">G71</f>
        <v>2.7224750370000002</v>
      </c>
      <c r="H83" s="39">
        <f t="shared" si="72"/>
        <v>3.7613254110000005</v>
      </c>
      <c r="I83" s="22">
        <f t="shared" si="59"/>
        <v>1.0388503740000004</v>
      </c>
    </row>
    <row r="84" spans="1:14" s="1" customFormat="1" ht="12.75" customHeight="1" x14ac:dyDescent="0.2">
      <c r="B84" s="19">
        <f t="shared" si="60"/>
        <v>45108</v>
      </c>
      <c r="C84" s="20">
        <f t="shared" si="57"/>
        <v>2023</v>
      </c>
      <c r="D84" s="20">
        <f t="shared" si="55"/>
        <v>7</v>
      </c>
      <c r="E84" s="22" t="e">
        <f>IF(B84&lt;Datas!$C$7,'tab1'!F84,NA())</f>
        <v>#N/A</v>
      </c>
      <c r="F84" s="22">
        <f>IF(B84&gt;=Datas!$C$6,'tab1'!F84,NA())</f>
        <v>3.1819150117221939</v>
      </c>
      <c r="G84" s="39">
        <f t="shared" ref="G84:H84" si="73">G72</f>
        <v>2.9815519890000002</v>
      </c>
      <c r="H84" s="39">
        <f t="shared" si="73"/>
        <v>3.7092784490000001</v>
      </c>
      <c r="I84" s="22">
        <f t="shared" si="59"/>
        <v>0.72772645999999996</v>
      </c>
    </row>
    <row r="85" spans="1:14" s="1" customFormat="1" ht="12.75" customHeight="1" x14ac:dyDescent="0.2">
      <c r="B85" s="19">
        <f t="shared" si="60"/>
        <v>45139</v>
      </c>
      <c r="C85" s="20">
        <f t="shared" si="57"/>
        <v>2023</v>
      </c>
      <c r="D85" s="20">
        <f t="shared" si="55"/>
        <v>8</v>
      </c>
      <c r="E85" s="22" t="e">
        <f>IF(B85&lt;Datas!$C$7,'tab1'!F85,NA())</f>
        <v>#N/A</v>
      </c>
      <c r="F85" s="22">
        <f>IF(B85&gt;=Datas!$C$6,'tab1'!F85,NA())</f>
        <v>3.1571723222021442</v>
      </c>
      <c r="G85" s="39">
        <f t="shared" ref="G85:H85" si="74">G73</f>
        <v>2.9330725440000003</v>
      </c>
      <c r="H85" s="39">
        <f t="shared" si="74"/>
        <v>3.6955802629999992</v>
      </c>
      <c r="I85" s="22">
        <f t="shared" si="59"/>
        <v>0.76250771899999892</v>
      </c>
    </row>
    <row r="86" spans="1:14" s="1" customFormat="1" ht="12.75" customHeight="1" x14ac:dyDescent="0.2">
      <c r="B86" s="19">
        <f t="shared" si="60"/>
        <v>45170</v>
      </c>
      <c r="C86" s="20">
        <f t="shared" si="57"/>
        <v>2023</v>
      </c>
      <c r="D86" s="20">
        <f t="shared" si="55"/>
        <v>9</v>
      </c>
      <c r="E86" s="22" t="e">
        <f>IF(B86&lt;Datas!$C$7,'tab1'!F86,NA())</f>
        <v>#N/A</v>
      </c>
      <c r="F86" s="22">
        <f>IF(B86&gt;=Datas!$C$6,'tab1'!F86,NA())</f>
        <v>3.1044898720667229</v>
      </c>
      <c r="G86" s="39">
        <f t="shared" ref="G86:H86" si="75">G74</f>
        <v>2.8875250729999995</v>
      </c>
      <c r="H86" s="39">
        <f t="shared" si="75"/>
        <v>3.5005349650000004</v>
      </c>
      <c r="I86" s="22">
        <f t="shared" si="59"/>
        <v>0.61300989200000089</v>
      </c>
    </row>
    <row r="87" spans="1:14" s="1" customFormat="1" ht="12.75" customHeight="1" x14ac:dyDescent="0.2">
      <c r="B87" s="19">
        <f t="shared" si="60"/>
        <v>45200</v>
      </c>
      <c r="C87" s="20">
        <f t="shared" si="57"/>
        <v>2023</v>
      </c>
      <c r="D87" s="20">
        <f t="shared" si="55"/>
        <v>10</v>
      </c>
      <c r="E87" s="22" t="e">
        <f>IF(B87&lt;Datas!$C$7,'tab1'!F87,NA())</f>
        <v>#N/A</v>
      </c>
      <c r="F87" s="22">
        <f>IF(B87&gt;=Datas!$C$6,'tab1'!F87,NA())</f>
        <v>3.215139625161985</v>
      </c>
      <c r="G87" s="39">
        <f t="shared" ref="G87:H87" si="76">G75</f>
        <v>3.0532201409999997</v>
      </c>
      <c r="H87" s="39">
        <f t="shared" si="76"/>
        <v>3.5811050849999999</v>
      </c>
      <c r="I87" s="22">
        <f t="shared" si="59"/>
        <v>0.52788494400000019</v>
      </c>
    </row>
    <row r="88" spans="1:14" s="1" customFormat="1" ht="12.75" customHeight="1" x14ac:dyDescent="0.2">
      <c r="B88" s="19">
        <f t="shared" si="60"/>
        <v>45231</v>
      </c>
      <c r="C88" s="20">
        <f t="shared" si="57"/>
        <v>2023</v>
      </c>
      <c r="D88" s="20">
        <f t="shared" si="55"/>
        <v>11</v>
      </c>
      <c r="E88" s="22" t="e">
        <f>IF(B88&lt;Datas!$C$7,'tab1'!F88,NA())</f>
        <v>#N/A</v>
      </c>
      <c r="F88" s="22">
        <f>IF(B88&gt;=Datas!$C$6,'tab1'!F88,NA())</f>
        <v>3.1128680971700144</v>
      </c>
      <c r="G88" s="39">
        <f t="shared" ref="G88:H88" si="77">G76</f>
        <v>3.0188974690000001</v>
      </c>
      <c r="H88" s="39">
        <f t="shared" si="77"/>
        <v>3.4353043400000001</v>
      </c>
      <c r="I88" s="22">
        <f t="shared" si="59"/>
        <v>0.41640687099999996</v>
      </c>
    </row>
    <row r="89" spans="1:14" s="1" customFormat="1" ht="12.75" customHeight="1" x14ac:dyDescent="0.2">
      <c r="B89" s="19">
        <f t="shared" si="60"/>
        <v>45261</v>
      </c>
      <c r="C89" s="20">
        <f t="shared" si="57"/>
        <v>2023</v>
      </c>
      <c r="D89" s="20">
        <f t="shared" si="55"/>
        <v>12</v>
      </c>
      <c r="E89" s="22" t="e">
        <f>IF(B89&lt;Datas!$C$7,'tab1'!F89,NA())</f>
        <v>#N/A</v>
      </c>
      <c r="F89" s="22">
        <f>IF(B89&gt;=Datas!$C$6,'tab1'!F89,NA())</f>
        <v>3.531593953248005</v>
      </c>
      <c r="G89" s="39">
        <f t="shared" ref="G89:H89" si="78">G77</f>
        <v>3.456346661</v>
      </c>
      <c r="H89" s="39">
        <f t="shared" si="78"/>
        <v>4.0682520799999997</v>
      </c>
      <c r="I89" s="22">
        <f t="shared" si="59"/>
        <v>0.61190541899999973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44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A1:O112"/>
  <sheetViews>
    <sheetView showGridLines="0" zoomScaleNormal="100" workbookViewId="0">
      <pane xSplit="4" ySplit="5" topLeftCell="E76" activePane="bottomRight" state="frozen"/>
      <selection activeCell="A6" sqref="A6"/>
      <selection pane="topRight" activeCell="A6" sqref="A6"/>
      <selection pane="bottomLeft" activeCell="A6" sqref="A6"/>
      <selection pane="bottomRight" activeCell="E91" sqref="E91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C1"/>
      <c r="J1"/>
      <c r="N1" s="1"/>
      <c r="O1" s="1"/>
    </row>
    <row r="2" spans="1:15" ht="15" x14ac:dyDescent="0.25">
      <c r="A2" s="46"/>
      <c r="B2" s="13" t="str">
        <f>Índice!B18</f>
        <v>Tabela 10. Vendas mensais de etanol hidratado no Brasil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4"/>
      <c r="C4" s="14"/>
      <c r="D4" s="14"/>
      <c r="E4" s="15" t="s">
        <v>55</v>
      </c>
      <c r="F4" s="15" t="s">
        <v>56</v>
      </c>
      <c r="G4" s="15" t="s">
        <v>17</v>
      </c>
      <c r="H4" s="15" t="s">
        <v>18</v>
      </c>
      <c r="I4" s="15" t="s">
        <v>19</v>
      </c>
    </row>
    <row r="5" spans="1:15" s="1" customFormat="1" ht="24" x14ac:dyDescent="0.2">
      <c r="B5" s="14"/>
      <c r="C5" s="14"/>
      <c r="D5" s="14"/>
      <c r="E5" s="18" t="s">
        <v>14</v>
      </c>
      <c r="F5" s="18" t="s">
        <v>14</v>
      </c>
      <c r="G5" s="18" t="s">
        <v>14</v>
      </c>
      <c r="H5" s="18" t="s">
        <v>14</v>
      </c>
      <c r="I5" s="18" t="s">
        <v>14</v>
      </c>
    </row>
    <row r="6" spans="1:15" s="1" customFormat="1" ht="12.75" customHeight="1" x14ac:dyDescent="0.2">
      <c r="B6" s="19">
        <f>Datas!$C$5</f>
        <v>42736</v>
      </c>
      <c r="C6" s="20">
        <f>YEAR(B6)</f>
        <v>2017</v>
      </c>
      <c r="D6" s="20">
        <f t="shared" ref="D6:D69" si="0">MONTH(B6)</f>
        <v>1</v>
      </c>
      <c r="E6" s="22">
        <f>IF(B6&lt;Datas!$C$7,'tab1'!G6,NA())</f>
        <v>0.98746976746567516</v>
      </c>
      <c r="F6" s="22" t="e">
        <f>IF(B6&gt;=Datas!$C$6,'tab1'!G6,NA())</f>
        <v>#N/A</v>
      </c>
      <c r="G6" s="39">
        <v>0.94347265405525571</v>
      </c>
      <c r="H6" s="39">
        <v>1.9569664293693319</v>
      </c>
      <c r="I6" s="22">
        <f>H6-G6</f>
        <v>1.013493775314076</v>
      </c>
      <c r="K6" s="6"/>
    </row>
    <row r="7" spans="1:15" s="1" customFormat="1" ht="12.75" customHeight="1" x14ac:dyDescent="0.2">
      <c r="B7" s="19">
        <f>EDATE(B6,1)</f>
        <v>42767</v>
      </c>
      <c r="C7" s="20">
        <f t="shared" ref="C7:C70" si="1">YEAR(B7)</f>
        <v>2017</v>
      </c>
      <c r="D7" s="20">
        <f t="shared" si="0"/>
        <v>2</v>
      </c>
      <c r="E7" s="22">
        <f>IF(B7&lt;Datas!$C$7,'tab1'!G7,NA())</f>
        <v>0.77732985042748581</v>
      </c>
      <c r="F7" s="22" t="e">
        <f>IF(B7&gt;=Datas!$C$6,'tab1'!G7,NA())</f>
        <v>#N/A</v>
      </c>
      <c r="G7" s="39">
        <v>0.92338939591949942</v>
      </c>
      <c r="H7" s="39">
        <v>1.8259847982102702</v>
      </c>
      <c r="I7" s="22">
        <f t="shared" ref="I7:I70" si="2">H7-G7</f>
        <v>0.90259540229077073</v>
      </c>
      <c r="K7" s="6"/>
    </row>
    <row r="8" spans="1:15" s="1" customFormat="1" ht="12.75" customHeight="1" x14ac:dyDescent="0.2">
      <c r="B8" s="19">
        <f t="shared" ref="B8:B71" si="3">EDATE(B7,1)</f>
        <v>42795</v>
      </c>
      <c r="C8" s="20">
        <f t="shared" si="1"/>
        <v>2017</v>
      </c>
      <c r="D8" s="20">
        <f t="shared" si="0"/>
        <v>3</v>
      </c>
      <c r="E8" s="22">
        <f>IF(B8&lt;Datas!$C$7,'tab1'!G8,NA())</f>
        <v>1.1983628317153228</v>
      </c>
      <c r="F8" s="22" t="e">
        <f>IF(B8&gt;=Datas!$C$6,'tab1'!G8,NA())</f>
        <v>#N/A</v>
      </c>
      <c r="G8" s="39">
        <v>1.0744011123975901</v>
      </c>
      <c r="H8" s="39">
        <v>1.8105556727312948</v>
      </c>
      <c r="I8" s="22">
        <f t="shared" si="2"/>
        <v>0.73615456033370474</v>
      </c>
      <c r="K8" s="6"/>
    </row>
    <row r="9" spans="1:15" s="1" customFormat="1" ht="12.75" customHeight="1" x14ac:dyDescent="0.2">
      <c r="B9" s="19">
        <f t="shared" si="3"/>
        <v>42826</v>
      </c>
      <c r="C9" s="20">
        <f t="shared" si="1"/>
        <v>2017</v>
      </c>
      <c r="D9" s="20">
        <f t="shared" si="0"/>
        <v>4</v>
      </c>
      <c r="E9" s="22">
        <f>IF(B9&lt;Datas!$C$7,'tab1'!G9,NA())</f>
        <v>0.92024323537710839</v>
      </c>
      <c r="F9" s="22" t="e">
        <f>IF(B9&gt;=Datas!$C$6,'tab1'!G9,NA())</f>
        <v>#N/A</v>
      </c>
      <c r="G9" s="39">
        <v>1.0485118392349837</v>
      </c>
      <c r="H9" s="39">
        <v>1.8737217317186827</v>
      </c>
      <c r="I9" s="22">
        <f t="shared" si="2"/>
        <v>0.82520989248369903</v>
      </c>
      <c r="K9" s="6"/>
    </row>
    <row r="10" spans="1:15" s="1" customFormat="1" ht="12.75" customHeight="1" x14ac:dyDescent="0.2">
      <c r="B10" s="19">
        <f t="shared" si="3"/>
        <v>42856</v>
      </c>
      <c r="C10" s="20">
        <f t="shared" si="1"/>
        <v>2017</v>
      </c>
      <c r="D10" s="20">
        <f t="shared" si="0"/>
        <v>5</v>
      </c>
      <c r="E10" s="22">
        <f>IF(B10&lt;Datas!$C$7,'tab1'!G10,NA())</f>
        <v>1.1170209587042745</v>
      </c>
      <c r="F10" s="22" t="e">
        <f>IF(B10&gt;=Datas!$C$6,'tab1'!G10,NA())</f>
        <v>#N/A</v>
      </c>
      <c r="G10" s="39">
        <v>1.1085062638884602</v>
      </c>
      <c r="H10" s="39">
        <v>1.9279617527254713</v>
      </c>
      <c r="I10" s="22">
        <f t="shared" si="2"/>
        <v>0.81945548883701114</v>
      </c>
      <c r="K10" s="6"/>
    </row>
    <row r="11" spans="1:15" s="1" customFormat="1" ht="12.75" customHeight="1" x14ac:dyDescent="0.2">
      <c r="B11" s="19">
        <f t="shared" si="3"/>
        <v>42887</v>
      </c>
      <c r="C11" s="20">
        <f t="shared" si="1"/>
        <v>2017</v>
      </c>
      <c r="D11" s="20">
        <f t="shared" si="0"/>
        <v>6</v>
      </c>
      <c r="E11" s="22">
        <f>IF(B11&lt;Datas!$C$7,'tab1'!G11,NA())</f>
        <v>1.1310030429117535</v>
      </c>
      <c r="F11" s="22" t="e">
        <f>IF(B11&gt;=Datas!$C$6,'tab1'!G11,NA())</f>
        <v>#N/A</v>
      </c>
      <c r="G11" s="39">
        <v>1.1148389377825068</v>
      </c>
      <c r="H11" s="39">
        <v>1.7832068608746834</v>
      </c>
      <c r="I11" s="22">
        <f t="shared" si="2"/>
        <v>0.66836792309217663</v>
      </c>
      <c r="K11" s="6"/>
    </row>
    <row r="12" spans="1:15" s="1" customFormat="1" ht="12.75" customHeight="1" x14ac:dyDescent="0.2">
      <c r="B12" s="19">
        <f t="shared" si="3"/>
        <v>42917</v>
      </c>
      <c r="C12" s="20">
        <f t="shared" si="1"/>
        <v>2017</v>
      </c>
      <c r="D12" s="20">
        <f t="shared" si="0"/>
        <v>7</v>
      </c>
      <c r="E12" s="22">
        <f>IF(B12&lt;Datas!$C$7,'tab1'!G12,NA())</f>
        <v>1.1063772019793015</v>
      </c>
      <c r="F12" s="22" t="e">
        <f>IF(B12&gt;=Datas!$C$6,'tab1'!G12,NA())</f>
        <v>#N/A</v>
      </c>
      <c r="G12" s="39">
        <v>1.1239049179994374</v>
      </c>
      <c r="H12" s="39">
        <v>1.9239125522126475</v>
      </c>
      <c r="I12" s="22">
        <f t="shared" si="2"/>
        <v>0.80000763421321008</v>
      </c>
      <c r="K12" s="6"/>
    </row>
    <row r="13" spans="1:15" s="1" customFormat="1" ht="12.75" customHeight="1" x14ac:dyDescent="0.2">
      <c r="B13" s="19">
        <f t="shared" si="3"/>
        <v>42948</v>
      </c>
      <c r="C13" s="20">
        <f t="shared" si="1"/>
        <v>2017</v>
      </c>
      <c r="D13" s="20">
        <f t="shared" si="0"/>
        <v>8</v>
      </c>
      <c r="E13" s="22">
        <f>IF(B13&lt;Datas!$C$7,'tab1'!G13,NA())</f>
        <v>1.3662001578042915</v>
      </c>
      <c r="F13" s="22" t="e">
        <f>IF(B13&gt;=Datas!$C$6,'tab1'!G13,NA())</f>
        <v>#N/A</v>
      </c>
      <c r="G13" s="39">
        <v>1.2990908084604966</v>
      </c>
      <c r="H13" s="39">
        <v>1.9270796160809514</v>
      </c>
      <c r="I13" s="22">
        <f t="shared" si="2"/>
        <v>0.62798880762045473</v>
      </c>
      <c r="K13" s="6"/>
    </row>
    <row r="14" spans="1:15" s="1" customFormat="1" ht="12.75" customHeight="1" x14ac:dyDescent="0.2">
      <c r="B14" s="19">
        <f t="shared" si="3"/>
        <v>42979</v>
      </c>
      <c r="C14" s="20">
        <f t="shared" si="1"/>
        <v>2017</v>
      </c>
      <c r="D14" s="20">
        <f t="shared" si="0"/>
        <v>9</v>
      </c>
      <c r="E14" s="22">
        <f>IF(B14&lt;Datas!$C$7,'tab1'!G14,NA())</f>
        <v>1.3913915994604205</v>
      </c>
      <c r="F14" s="22" t="e">
        <f>IF(B14&gt;=Datas!$C$6,'tab1'!G14,NA())</f>
        <v>#N/A</v>
      </c>
      <c r="G14" s="39">
        <v>1.3199810000000001</v>
      </c>
      <c r="H14" s="39">
        <v>1.9317831779047392</v>
      </c>
      <c r="I14" s="22">
        <f t="shared" si="2"/>
        <v>0.61180217790473912</v>
      </c>
      <c r="K14" s="6"/>
    </row>
    <row r="15" spans="1:15" s="1" customFormat="1" ht="12.75" customHeight="1" x14ac:dyDescent="0.2">
      <c r="B15" s="19">
        <f t="shared" si="3"/>
        <v>43009</v>
      </c>
      <c r="C15" s="20">
        <f t="shared" si="1"/>
        <v>2017</v>
      </c>
      <c r="D15" s="20">
        <f t="shared" si="0"/>
        <v>10</v>
      </c>
      <c r="E15" s="22">
        <f>IF(B15&lt;Datas!$C$7,'tab1'!G15,NA())</f>
        <v>1.5173685494766207</v>
      </c>
      <c r="F15" s="22" t="e">
        <f>IF(B15&gt;=Datas!$C$6,'tab1'!G15,NA())</f>
        <v>#N/A</v>
      </c>
      <c r="G15" s="39">
        <v>1.287328</v>
      </c>
      <c r="H15" s="39">
        <v>2.1415402831131187</v>
      </c>
      <c r="I15" s="22">
        <f t="shared" si="2"/>
        <v>0.8542122831131187</v>
      </c>
      <c r="K15" s="6"/>
    </row>
    <row r="16" spans="1:15" s="1" customFormat="1" ht="12.75" customHeight="1" x14ac:dyDescent="0.2">
      <c r="B16" s="19">
        <f t="shared" si="3"/>
        <v>43040</v>
      </c>
      <c r="C16" s="20">
        <f t="shared" si="1"/>
        <v>2017</v>
      </c>
      <c r="D16" s="20">
        <f t="shared" si="0"/>
        <v>11</v>
      </c>
      <c r="E16" s="22">
        <f>IF(B16&lt;Datas!$C$7,'tab1'!G16,NA())</f>
        <v>1.5062371718834164</v>
      </c>
      <c r="F16" s="22" t="e">
        <f>IF(B16&gt;=Datas!$C$6,'tab1'!G16,NA())</f>
        <v>#N/A</v>
      </c>
      <c r="G16" s="39">
        <v>1.2147509999999999</v>
      </c>
      <c r="H16" s="39">
        <v>2.0436656248551039</v>
      </c>
      <c r="I16" s="22">
        <f t="shared" si="2"/>
        <v>0.82891462485510403</v>
      </c>
      <c r="K16" s="6"/>
    </row>
    <row r="17" spans="2:11" s="1" customFormat="1" ht="12.75" customHeight="1" x14ac:dyDescent="0.2">
      <c r="B17" s="19">
        <f t="shared" si="3"/>
        <v>43070</v>
      </c>
      <c r="C17" s="20">
        <f t="shared" si="1"/>
        <v>2017</v>
      </c>
      <c r="D17" s="20">
        <f t="shared" si="0"/>
        <v>12</v>
      </c>
      <c r="E17" s="22">
        <f>IF(B17&lt;Datas!$C$7,'tab1'!G17,NA())</f>
        <v>1.4952607669143263</v>
      </c>
      <c r="F17" s="22" t="e">
        <f>IF(B17&gt;=Datas!$C$6,'tab1'!G17,NA())</f>
        <v>#N/A</v>
      </c>
      <c r="G17" s="39">
        <v>1.1764319999999999</v>
      </c>
      <c r="H17" s="39">
        <v>2.2042782960818212</v>
      </c>
      <c r="I17" s="22">
        <f t="shared" si="2"/>
        <v>1.0278462960818213</v>
      </c>
      <c r="K17" s="6"/>
    </row>
    <row r="18" spans="2:11" s="1" customFormat="1" ht="12.75" customHeight="1" x14ac:dyDescent="0.2">
      <c r="B18" s="19">
        <f t="shared" si="3"/>
        <v>43101</v>
      </c>
      <c r="C18" s="20">
        <f t="shared" si="1"/>
        <v>2018</v>
      </c>
      <c r="D18" s="20">
        <f t="shared" si="0"/>
        <v>1</v>
      </c>
      <c r="E18" s="22">
        <f>IF(B18&lt;Datas!$C$7,'tab1'!G18,NA())</f>
        <v>1.4618597369552748</v>
      </c>
      <c r="F18" s="22" t="e">
        <f>IF(B18&gt;=Datas!$C$6,'tab1'!G18,NA())</f>
        <v>#N/A</v>
      </c>
      <c r="G18" s="39">
        <f>G6</f>
        <v>0.94347265405525571</v>
      </c>
      <c r="H18" s="39">
        <f t="shared" ref="H18:H81" si="4">H6</f>
        <v>1.9569664293693319</v>
      </c>
      <c r="I18" s="22">
        <f t="shared" si="2"/>
        <v>1.013493775314076</v>
      </c>
    </row>
    <row r="19" spans="2:11" s="1" customFormat="1" ht="12.75" customHeight="1" x14ac:dyDescent="0.2">
      <c r="B19" s="19">
        <f t="shared" si="3"/>
        <v>43132</v>
      </c>
      <c r="C19" s="20">
        <f t="shared" si="1"/>
        <v>2018</v>
      </c>
      <c r="D19" s="20">
        <f t="shared" si="0"/>
        <v>2</v>
      </c>
      <c r="E19" s="22">
        <f>IF(B19&lt;Datas!$C$7,'tab1'!G19,NA())</f>
        <v>1.1688751798973538</v>
      </c>
      <c r="F19" s="22" t="e">
        <f>IF(B19&gt;=Datas!$C$6,'tab1'!G19,NA())</f>
        <v>#N/A</v>
      </c>
      <c r="G19" s="39">
        <f t="shared" ref="G19" si="5">G7</f>
        <v>0.92338939591949942</v>
      </c>
      <c r="H19" s="39">
        <f t="shared" si="4"/>
        <v>1.8259847982102702</v>
      </c>
      <c r="I19" s="22">
        <f t="shared" si="2"/>
        <v>0.90259540229077073</v>
      </c>
    </row>
    <row r="20" spans="2:11" s="1" customFormat="1" ht="12.75" customHeight="1" x14ac:dyDescent="0.2">
      <c r="B20" s="19">
        <f t="shared" si="3"/>
        <v>43160</v>
      </c>
      <c r="C20" s="20">
        <f t="shared" si="1"/>
        <v>2018</v>
      </c>
      <c r="D20" s="20">
        <f t="shared" si="0"/>
        <v>3</v>
      </c>
      <c r="E20" s="22">
        <f>IF(B20&lt;Datas!$C$7,'tab1'!G20,NA())</f>
        <v>1.3713974405274914</v>
      </c>
      <c r="F20" s="22" t="e">
        <f>IF(B20&gt;=Datas!$C$6,'tab1'!G20,NA())</f>
        <v>#N/A</v>
      </c>
      <c r="G20" s="39">
        <f t="shared" ref="G20" si="6">G8</f>
        <v>1.0744011123975901</v>
      </c>
      <c r="H20" s="39">
        <f t="shared" si="4"/>
        <v>1.8105556727312948</v>
      </c>
      <c r="I20" s="22">
        <f t="shared" si="2"/>
        <v>0.73615456033370474</v>
      </c>
    </row>
    <row r="21" spans="2:11" s="1" customFormat="1" ht="12.75" customHeight="1" x14ac:dyDescent="0.2">
      <c r="B21" s="19">
        <f t="shared" si="3"/>
        <v>43191</v>
      </c>
      <c r="C21" s="20">
        <f t="shared" si="1"/>
        <v>2018</v>
      </c>
      <c r="D21" s="20">
        <f t="shared" si="0"/>
        <v>4</v>
      </c>
      <c r="E21" s="22">
        <f>IF(B21&lt;Datas!$C$7,'tab1'!G21,NA())</f>
        <v>1.2461120061874729</v>
      </c>
      <c r="F21" s="22" t="e">
        <f>IF(B21&gt;=Datas!$C$6,'tab1'!G21,NA())</f>
        <v>#N/A</v>
      </c>
      <c r="G21" s="39">
        <f t="shared" ref="G21" si="7">G9</f>
        <v>1.0485118392349837</v>
      </c>
      <c r="H21" s="39">
        <f t="shared" si="4"/>
        <v>1.8737217317186827</v>
      </c>
      <c r="I21" s="22">
        <f t="shared" si="2"/>
        <v>0.82520989248369903</v>
      </c>
    </row>
    <row r="22" spans="2:11" s="1" customFormat="1" ht="12.75" customHeight="1" x14ac:dyDescent="0.2">
      <c r="B22" s="19">
        <f t="shared" si="3"/>
        <v>43221</v>
      </c>
      <c r="C22" s="20">
        <f t="shared" si="1"/>
        <v>2018</v>
      </c>
      <c r="D22" s="20">
        <f t="shared" si="0"/>
        <v>5</v>
      </c>
      <c r="E22" s="22">
        <f>IF(B22&lt;Datas!$C$7,'tab1'!G22,NA())</f>
        <v>1.304133423565613</v>
      </c>
      <c r="F22" s="22" t="e">
        <f>IF(B22&gt;=Datas!$C$6,'tab1'!G22,NA())</f>
        <v>#N/A</v>
      </c>
      <c r="G22" s="39">
        <f t="shared" ref="G22" si="8">G10</f>
        <v>1.1085062638884602</v>
      </c>
      <c r="H22" s="39">
        <f t="shared" si="4"/>
        <v>1.9279617527254713</v>
      </c>
      <c r="I22" s="22">
        <f t="shared" si="2"/>
        <v>0.81945548883701114</v>
      </c>
    </row>
    <row r="23" spans="2:11" s="1" customFormat="1" ht="12.75" customHeight="1" x14ac:dyDescent="0.2">
      <c r="B23" s="19">
        <f t="shared" si="3"/>
        <v>43252</v>
      </c>
      <c r="C23" s="20">
        <f t="shared" si="1"/>
        <v>2018</v>
      </c>
      <c r="D23" s="20">
        <f t="shared" si="0"/>
        <v>6</v>
      </c>
      <c r="E23" s="22">
        <f>IF(B23&lt;Datas!$C$7,'tab1'!G23,NA())</f>
        <v>1.6931476220646566</v>
      </c>
      <c r="F23" s="22" t="e">
        <f>IF(B23&gt;=Datas!$C$6,'tab1'!G23,NA())</f>
        <v>#N/A</v>
      </c>
      <c r="G23" s="39">
        <f t="shared" ref="G23" si="9">G11</f>
        <v>1.1148389377825068</v>
      </c>
      <c r="H23" s="39">
        <f t="shared" si="4"/>
        <v>1.7832068608746834</v>
      </c>
      <c r="I23" s="22">
        <f t="shared" si="2"/>
        <v>0.66836792309217663</v>
      </c>
    </row>
    <row r="24" spans="2:11" s="1" customFormat="1" ht="12.75" customHeight="1" x14ac:dyDescent="0.2">
      <c r="B24" s="19">
        <f t="shared" si="3"/>
        <v>43282</v>
      </c>
      <c r="C24" s="20">
        <f t="shared" si="1"/>
        <v>2018</v>
      </c>
      <c r="D24" s="20">
        <f t="shared" si="0"/>
        <v>7</v>
      </c>
      <c r="E24" s="22">
        <f>IF(B24&lt;Datas!$C$7,'tab1'!G24,NA())</f>
        <v>1.7404196258282747</v>
      </c>
      <c r="F24" s="22" t="e">
        <f>IF(B24&gt;=Datas!$C$6,'tab1'!G24,NA())</f>
        <v>#N/A</v>
      </c>
      <c r="G24" s="39">
        <f t="shared" ref="G24" si="10">G12</f>
        <v>1.1239049179994374</v>
      </c>
      <c r="H24" s="39">
        <f t="shared" si="4"/>
        <v>1.9239125522126475</v>
      </c>
      <c r="I24" s="22">
        <f t="shared" si="2"/>
        <v>0.80000763421321008</v>
      </c>
    </row>
    <row r="25" spans="2:11" s="1" customFormat="1" ht="12.75" customHeight="1" x14ac:dyDescent="0.2">
      <c r="B25" s="19">
        <f t="shared" si="3"/>
        <v>43313</v>
      </c>
      <c r="C25" s="20">
        <f t="shared" si="1"/>
        <v>2018</v>
      </c>
      <c r="D25" s="20">
        <f t="shared" si="0"/>
        <v>8</v>
      </c>
      <c r="E25" s="22">
        <f>IF(B25&lt;Datas!$C$7,'tab1'!G25,NA())</f>
        <v>2.0003682434094023</v>
      </c>
      <c r="F25" s="22" t="e">
        <f>IF(B25&gt;=Datas!$C$6,'tab1'!G25,NA())</f>
        <v>#N/A</v>
      </c>
      <c r="G25" s="39">
        <f t="shared" ref="G25" si="11">G13</f>
        <v>1.2990908084604966</v>
      </c>
      <c r="H25" s="39">
        <f t="shared" si="4"/>
        <v>1.9270796160809514</v>
      </c>
      <c r="I25" s="22">
        <f t="shared" si="2"/>
        <v>0.62798880762045473</v>
      </c>
    </row>
    <row r="26" spans="2:11" s="1" customFormat="1" ht="12.75" customHeight="1" x14ac:dyDescent="0.2">
      <c r="B26" s="19">
        <f t="shared" si="3"/>
        <v>43344</v>
      </c>
      <c r="C26" s="20">
        <f t="shared" si="1"/>
        <v>2018</v>
      </c>
      <c r="D26" s="20">
        <f t="shared" si="0"/>
        <v>9</v>
      </c>
      <c r="E26" s="22">
        <f>IF(B26&lt;Datas!$C$7,'tab1'!G26,NA())</f>
        <v>2.0076461350065489</v>
      </c>
      <c r="F26" s="22" t="e">
        <f>IF(B26&gt;=Datas!$C$6,'tab1'!G26,NA())</f>
        <v>#N/A</v>
      </c>
      <c r="G26" s="39">
        <f t="shared" ref="G26" si="12">G14</f>
        <v>1.3199810000000001</v>
      </c>
      <c r="H26" s="39">
        <f t="shared" si="4"/>
        <v>1.9317831779047392</v>
      </c>
      <c r="I26" s="22">
        <f t="shared" si="2"/>
        <v>0.61180217790473912</v>
      </c>
    </row>
    <row r="27" spans="2:11" s="1" customFormat="1" ht="12.75" customHeight="1" x14ac:dyDescent="0.2">
      <c r="B27" s="19">
        <f t="shared" si="3"/>
        <v>43374</v>
      </c>
      <c r="C27" s="20">
        <f t="shared" si="1"/>
        <v>2018</v>
      </c>
      <c r="D27" s="20">
        <f t="shared" si="0"/>
        <v>10</v>
      </c>
      <c r="E27" s="22">
        <f>IF(B27&lt;Datas!$C$7,'tab1'!G27,NA())</f>
        <v>2.1618878148778986</v>
      </c>
      <c r="F27" s="22" t="e">
        <f>IF(B27&gt;=Datas!$C$6,'tab1'!G27,NA())</f>
        <v>#N/A</v>
      </c>
      <c r="G27" s="39">
        <f t="shared" ref="G27" si="13">G15</f>
        <v>1.287328</v>
      </c>
      <c r="H27" s="39">
        <f t="shared" si="4"/>
        <v>2.1415402831131187</v>
      </c>
      <c r="I27" s="22">
        <f t="shared" si="2"/>
        <v>0.8542122831131187</v>
      </c>
    </row>
    <row r="28" spans="2:11" s="1" customFormat="1" ht="12.75" customHeight="1" x14ac:dyDescent="0.2">
      <c r="B28" s="19">
        <f t="shared" si="3"/>
        <v>43405</v>
      </c>
      <c r="C28" s="20">
        <f t="shared" si="1"/>
        <v>2018</v>
      </c>
      <c r="D28" s="20">
        <f t="shared" si="0"/>
        <v>11</v>
      </c>
      <c r="E28" s="22">
        <f>IF(B28&lt;Datas!$C$7,'tab1'!G28,NA())</f>
        <v>1.9474653542817499</v>
      </c>
      <c r="F28" s="22" t="e">
        <f>IF(B28&gt;=Datas!$C$6,'tab1'!G28,NA())</f>
        <v>#N/A</v>
      </c>
      <c r="G28" s="39">
        <f t="shared" ref="G28" si="14">G16</f>
        <v>1.2147509999999999</v>
      </c>
      <c r="H28" s="39">
        <f t="shared" si="4"/>
        <v>2.0436656248551039</v>
      </c>
      <c r="I28" s="22">
        <f t="shared" si="2"/>
        <v>0.82891462485510403</v>
      </c>
    </row>
    <row r="29" spans="2:11" s="1" customFormat="1" ht="12.75" customHeight="1" x14ac:dyDescent="0.2">
      <c r="B29" s="19">
        <f t="shared" si="3"/>
        <v>43435</v>
      </c>
      <c r="C29" s="20">
        <f t="shared" si="1"/>
        <v>2018</v>
      </c>
      <c r="D29" s="20">
        <f t="shared" si="0"/>
        <v>12</v>
      </c>
      <c r="E29" s="22">
        <f>IF(B29&lt;Datas!$C$7,'tab1'!G29,NA())</f>
        <v>2.0204439684982614</v>
      </c>
      <c r="F29" s="22" t="e">
        <f>IF(B29&gt;=Datas!$C$6,'tab1'!G29,NA())</f>
        <v>#N/A</v>
      </c>
      <c r="G29" s="39">
        <f t="shared" ref="G29" si="15">G17</f>
        <v>1.1764319999999999</v>
      </c>
      <c r="H29" s="39">
        <f t="shared" si="4"/>
        <v>2.2042782960818212</v>
      </c>
      <c r="I29" s="22">
        <f t="shared" si="2"/>
        <v>1.0278462960818213</v>
      </c>
    </row>
    <row r="30" spans="2:11" s="1" customFormat="1" ht="12.75" customHeight="1" x14ac:dyDescent="0.2">
      <c r="B30" s="19">
        <f t="shared" si="3"/>
        <v>43466</v>
      </c>
      <c r="C30" s="20">
        <f t="shared" si="1"/>
        <v>2019</v>
      </c>
      <c r="D30" s="20">
        <f t="shared" si="0"/>
        <v>1</v>
      </c>
      <c r="E30" s="22">
        <f>IF(B30&lt;Datas!$C$7,'tab1'!G30,NA())</f>
        <v>2.3318869005672269</v>
      </c>
      <c r="F30" s="22" t="e">
        <f>IF(B30&gt;=Datas!$C$6,'tab1'!G30,NA())</f>
        <v>#N/A</v>
      </c>
      <c r="G30" s="39">
        <f t="shared" ref="G30" si="16">G18</f>
        <v>0.94347265405525571</v>
      </c>
      <c r="H30" s="39">
        <f t="shared" si="4"/>
        <v>1.9569664293693319</v>
      </c>
      <c r="I30" s="22">
        <f t="shared" si="2"/>
        <v>1.013493775314076</v>
      </c>
    </row>
    <row r="31" spans="2:11" s="1" customFormat="1" ht="12.75" customHeight="1" x14ac:dyDescent="0.2">
      <c r="B31" s="19">
        <f t="shared" si="3"/>
        <v>43497</v>
      </c>
      <c r="C31" s="20">
        <f t="shared" si="1"/>
        <v>2019</v>
      </c>
      <c r="D31" s="20">
        <f t="shared" si="0"/>
        <v>2</v>
      </c>
      <c r="E31" s="22">
        <f>IF(B31&lt;Datas!$C$7,'tab1'!G31,NA())</f>
        <v>1.7811085365046309</v>
      </c>
      <c r="F31" s="22" t="e">
        <f>IF(B31&gt;=Datas!$C$6,'tab1'!G31,NA())</f>
        <v>#N/A</v>
      </c>
      <c r="G31" s="39">
        <f t="shared" ref="G31" si="17">G19</f>
        <v>0.92338939591949942</v>
      </c>
      <c r="H31" s="39">
        <f t="shared" si="4"/>
        <v>1.8259847982102702</v>
      </c>
      <c r="I31" s="22">
        <f t="shared" si="2"/>
        <v>0.90259540229077073</v>
      </c>
    </row>
    <row r="32" spans="2:11" s="1" customFormat="1" ht="12.75" customHeight="1" x14ac:dyDescent="0.2">
      <c r="B32" s="19">
        <f t="shared" si="3"/>
        <v>43525</v>
      </c>
      <c r="C32" s="20">
        <f t="shared" si="1"/>
        <v>2019</v>
      </c>
      <c r="D32" s="20">
        <f t="shared" si="0"/>
        <v>3</v>
      </c>
      <c r="E32" s="22">
        <f>IF(B32&lt;Datas!$C$7,'tab1'!G32,NA())</f>
        <v>1.6608292870500392</v>
      </c>
      <c r="F32" s="22" t="e">
        <f>IF(B32&gt;=Datas!$C$6,'tab1'!G32,NA())</f>
        <v>#N/A</v>
      </c>
      <c r="G32" s="39">
        <f t="shared" ref="G32" si="18">G20</f>
        <v>1.0744011123975901</v>
      </c>
      <c r="H32" s="39">
        <f t="shared" si="4"/>
        <v>1.8105556727312948</v>
      </c>
      <c r="I32" s="22">
        <f t="shared" si="2"/>
        <v>0.73615456033370474</v>
      </c>
    </row>
    <row r="33" spans="2:9" s="1" customFormat="1" ht="12.75" customHeight="1" x14ac:dyDescent="0.2">
      <c r="B33" s="19">
        <f t="shared" si="3"/>
        <v>43556</v>
      </c>
      <c r="C33" s="20">
        <f t="shared" si="1"/>
        <v>2019</v>
      </c>
      <c r="D33" s="20">
        <f t="shared" si="0"/>
        <v>4</v>
      </c>
      <c r="E33" s="22">
        <f>IF(B33&lt;Datas!$C$7,'tab1'!G33,NA())</f>
        <v>1.8256441449484142</v>
      </c>
      <c r="F33" s="22" t="e">
        <f>IF(B33&gt;=Datas!$C$6,'tab1'!G33,NA())</f>
        <v>#N/A</v>
      </c>
      <c r="G33" s="39">
        <f t="shared" ref="G33" si="19">G21</f>
        <v>1.0485118392349837</v>
      </c>
      <c r="H33" s="39">
        <f t="shared" si="4"/>
        <v>1.8737217317186827</v>
      </c>
      <c r="I33" s="22">
        <f t="shared" si="2"/>
        <v>0.82520989248369903</v>
      </c>
    </row>
    <row r="34" spans="2:9" s="1" customFormat="1" ht="12.75" customHeight="1" x14ac:dyDescent="0.2">
      <c r="B34" s="19">
        <f t="shared" si="3"/>
        <v>43586</v>
      </c>
      <c r="C34" s="20">
        <f t="shared" si="1"/>
        <v>2019</v>
      </c>
      <c r="D34" s="20">
        <f t="shared" si="0"/>
        <v>5</v>
      </c>
      <c r="E34" s="22">
        <f>IF(B34&lt;Datas!$C$7,'tab1'!G34,NA())</f>
        <v>2.1254120383264752</v>
      </c>
      <c r="F34" s="22" t="e">
        <f>IF(B34&gt;=Datas!$C$6,'tab1'!G34,NA())</f>
        <v>#N/A</v>
      </c>
      <c r="G34" s="39">
        <f t="shared" ref="G34" si="20">G22</f>
        <v>1.1085062638884602</v>
      </c>
      <c r="H34" s="39">
        <f t="shared" si="4"/>
        <v>1.9279617527254713</v>
      </c>
      <c r="I34" s="22">
        <f t="shared" si="2"/>
        <v>0.81945548883701114</v>
      </c>
    </row>
    <row r="35" spans="2:9" s="1" customFormat="1" ht="12.75" customHeight="1" x14ac:dyDescent="0.2">
      <c r="B35" s="19">
        <f t="shared" si="3"/>
        <v>43617</v>
      </c>
      <c r="C35" s="20">
        <f t="shared" si="1"/>
        <v>2019</v>
      </c>
      <c r="D35" s="20">
        <f t="shared" si="0"/>
        <v>6</v>
      </c>
      <c r="E35" s="22">
        <f>IF(B35&lt;Datas!$C$7,'tab1'!G35,NA())</f>
        <v>1.5927144882405739</v>
      </c>
      <c r="F35" s="22" t="e">
        <f>IF(B35&gt;=Datas!$C$6,'tab1'!G35,NA())</f>
        <v>#N/A</v>
      </c>
      <c r="G35" s="39">
        <f t="shared" ref="G35" si="21">G23</f>
        <v>1.1148389377825068</v>
      </c>
      <c r="H35" s="39">
        <f t="shared" si="4"/>
        <v>1.7832068608746834</v>
      </c>
      <c r="I35" s="22">
        <f t="shared" si="2"/>
        <v>0.66836792309217663</v>
      </c>
    </row>
    <row r="36" spans="2:9" s="1" customFormat="1" ht="12.75" customHeight="1" x14ac:dyDescent="0.2">
      <c r="B36" s="19">
        <f t="shared" si="3"/>
        <v>43647</v>
      </c>
      <c r="C36" s="20">
        <f t="shared" si="1"/>
        <v>2019</v>
      </c>
      <c r="D36" s="20">
        <f t="shared" si="0"/>
        <v>7</v>
      </c>
      <c r="E36" s="22">
        <f>IF(B36&lt;Datas!$C$7,'tab1'!G36,NA())</f>
        <v>1.9350802488779606</v>
      </c>
      <c r="F36" s="22" t="e">
        <f>IF(B36&gt;=Datas!$C$6,'tab1'!G36,NA())</f>
        <v>#N/A</v>
      </c>
      <c r="G36" s="39">
        <f t="shared" ref="G36" si="22">G24</f>
        <v>1.1239049179994374</v>
      </c>
      <c r="H36" s="39">
        <f t="shared" si="4"/>
        <v>1.9239125522126475</v>
      </c>
      <c r="I36" s="22">
        <f t="shared" si="2"/>
        <v>0.80000763421321008</v>
      </c>
    </row>
    <row r="37" spans="2:9" s="1" customFormat="1" ht="12.75" customHeight="1" x14ac:dyDescent="0.2">
      <c r="B37" s="19">
        <f t="shared" si="3"/>
        <v>43678</v>
      </c>
      <c r="C37" s="20">
        <f t="shared" si="1"/>
        <v>2019</v>
      </c>
      <c r="D37" s="20">
        <f t="shared" si="0"/>
        <v>8</v>
      </c>
      <c r="E37" s="22">
        <f>IF(B37&lt;Datas!$C$7,'tab1'!G37,NA())</f>
        <v>1.9199103400483761</v>
      </c>
      <c r="F37" s="22" t="e">
        <f>IF(B37&gt;=Datas!$C$6,'tab1'!G37,NA())</f>
        <v>#N/A</v>
      </c>
      <c r="G37" s="39">
        <f t="shared" ref="G37" si="23">G25</f>
        <v>1.2990908084604966</v>
      </c>
      <c r="H37" s="39">
        <f t="shared" si="4"/>
        <v>1.9270796160809514</v>
      </c>
      <c r="I37" s="22">
        <f t="shared" si="2"/>
        <v>0.62798880762045473</v>
      </c>
    </row>
    <row r="38" spans="2:9" s="1" customFormat="1" ht="12.75" customHeight="1" x14ac:dyDescent="0.2">
      <c r="B38" s="19">
        <f t="shared" si="3"/>
        <v>43709</v>
      </c>
      <c r="C38" s="20">
        <f t="shared" si="1"/>
        <v>2019</v>
      </c>
      <c r="D38" s="20">
        <f t="shared" si="0"/>
        <v>9</v>
      </c>
      <c r="E38" s="22">
        <f>IF(B38&lt;Datas!$C$7,'tab1'!G38,NA())</f>
        <v>1.8611579510090184</v>
      </c>
      <c r="F38" s="22" t="e">
        <f>IF(B38&gt;=Datas!$C$6,'tab1'!G38,NA())</f>
        <v>#N/A</v>
      </c>
      <c r="G38" s="39">
        <f t="shared" ref="G38" si="24">G26</f>
        <v>1.3199810000000001</v>
      </c>
      <c r="H38" s="39">
        <f t="shared" si="4"/>
        <v>1.9317831779047392</v>
      </c>
      <c r="I38" s="22">
        <f t="shared" si="2"/>
        <v>0.61180217790473912</v>
      </c>
    </row>
    <row r="39" spans="2:9" s="1" customFormat="1" ht="12.75" customHeight="1" x14ac:dyDescent="0.2">
      <c r="B39" s="19">
        <f t="shared" si="3"/>
        <v>43739</v>
      </c>
      <c r="C39" s="20">
        <f t="shared" si="1"/>
        <v>2019</v>
      </c>
      <c r="D39" s="20">
        <f t="shared" si="0"/>
        <v>10</v>
      </c>
      <c r="E39" s="22">
        <f>IF(B39&lt;Datas!$C$7,'tab1'!G39,NA())</f>
        <v>2.1661389501634849</v>
      </c>
      <c r="F39" s="22" t="e">
        <f>IF(B39&gt;=Datas!$C$6,'tab1'!G39,NA())</f>
        <v>#N/A</v>
      </c>
      <c r="G39" s="39">
        <f t="shared" ref="G39" si="25">G27</f>
        <v>1.287328</v>
      </c>
      <c r="H39" s="39">
        <f t="shared" si="4"/>
        <v>2.1415402831131187</v>
      </c>
      <c r="I39" s="22">
        <f t="shared" si="2"/>
        <v>0.8542122831131187</v>
      </c>
    </row>
    <row r="40" spans="2:9" s="1" customFormat="1" ht="12.75" customHeight="1" x14ac:dyDescent="0.2">
      <c r="B40" s="19">
        <f t="shared" si="3"/>
        <v>43770</v>
      </c>
      <c r="C40" s="20">
        <f t="shared" si="1"/>
        <v>2019</v>
      </c>
      <c r="D40" s="20">
        <f t="shared" si="0"/>
        <v>11</v>
      </c>
      <c r="E40" s="22">
        <f>IF(B40&lt;Datas!$C$7,'tab1'!G40,NA())</f>
        <v>2.0556380903689191</v>
      </c>
      <c r="F40" s="22" t="e">
        <f>IF(B40&gt;=Datas!$C$6,'tab1'!G40,NA())</f>
        <v>#N/A</v>
      </c>
      <c r="G40" s="39">
        <f t="shared" ref="G40" si="26">G28</f>
        <v>1.2147509999999999</v>
      </c>
      <c r="H40" s="39">
        <f t="shared" si="4"/>
        <v>2.0436656248551039</v>
      </c>
      <c r="I40" s="22">
        <f t="shared" si="2"/>
        <v>0.82891462485510403</v>
      </c>
    </row>
    <row r="41" spans="2:9" s="1" customFormat="1" ht="12.75" customHeight="1" x14ac:dyDescent="0.2">
      <c r="B41" s="19">
        <f t="shared" si="3"/>
        <v>43800</v>
      </c>
      <c r="C41" s="20">
        <f t="shared" si="1"/>
        <v>2019</v>
      </c>
      <c r="D41" s="20">
        <f t="shared" si="0"/>
        <v>12</v>
      </c>
      <c r="E41" s="22">
        <f>IF(B41&lt;Datas!$C$7,'tab1'!G41,NA())</f>
        <v>1.9913520238948703</v>
      </c>
      <c r="F41" s="22" t="e">
        <f>IF(B41&gt;=Datas!$C$6,'tab1'!G41,NA())</f>
        <v>#N/A</v>
      </c>
      <c r="G41" s="39">
        <f t="shared" ref="G41" si="27">G29</f>
        <v>1.1764319999999999</v>
      </c>
      <c r="H41" s="39">
        <f t="shared" si="4"/>
        <v>2.2042782960818212</v>
      </c>
      <c r="I41" s="22">
        <f t="shared" si="2"/>
        <v>1.0278462960818213</v>
      </c>
    </row>
    <row r="42" spans="2:9" s="1" customFormat="1" ht="12.75" customHeight="1" x14ac:dyDescent="0.2">
      <c r="B42" s="19">
        <f t="shared" si="3"/>
        <v>43831</v>
      </c>
      <c r="C42" s="20">
        <f t="shared" si="1"/>
        <v>2020</v>
      </c>
      <c r="D42" s="20">
        <f t="shared" si="0"/>
        <v>1</v>
      </c>
      <c r="E42" s="22">
        <f>IF(B42&lt;Datas!$C$7,'tab1'!G42,NA())</f>
        <v>1.9088696994374339</v>
      </c>
      <c r="F42" s="22" t="e">
        <f>IF(B42&gt;=Datas!$C$6,'tab1'!G42,NA())</f>
        <v>#N/A</v>
      </c>
      <c r="G42" s="39">
        <f t="shared" ref="G42" si="28">G30</f>
        <v>0.94347265405525571</v>
      </c>
      <c r="H42" s="39">
        <f t="shared" si="4"/>
        <v>1.9569664293693319</v>
      </c>
      <c r="I42" s="22">
        <f t="shared" si="2"/>
        <v>1.013493775314076</v>
      </c>
    </row>
    <row r="43" spans="2:9" s="1" customFormat="1" ht="12.75" customHeight="1" x14ac:dyDescent="0.2">
      <c r="B43" s="19">
        <f t="shared" si="3"/>
        <v>43862</v>
      </c>
      <c r="C43" s="20">
        <f t="shared" si="1"/>
        <v>2020</v>
      </c>
      <c r="D43" s="20">
        <f t="shared" si="0"/>
        <v>2</v>
      </c>
      <c r="E43" s="22">
        <f>IF(B43&lt;Datas!$C$7,'tab1'!G43,NA())</f>
        <v>1.7367492266698179</v>
      </c>
      <c r="F43" s="22" t="e">
        <f>IF(B43&gt;=Datas!$C$6,'tab1'!G43,NA())</f>
        <v>#N/A</v>
      </c>
      <c r="G43" s="39">
        <f t="shared" ref="G43" si="29">G31</f>
        <v>0.92338939591949942</v>
      </c>
      <c r="H43" s="39">
        <f t="shared" si="4"/>
        <v>1.8259847982102702</v>
      </c>
      <c r="I43" s="22">
        <f t="shared" si="2"/>
        <v>0.90259540229077073</v>
      </c>
    </row>
    <row r="44" spans="2:9" s="1" customFormat="1" ht="12.75" customHeight="1" x14ac:dyDescent="0.2">
      <c r="B44" s="19">
        <f t="shared" si="3"/>
        <v>43891</v>
      </c>
      <c r="C44" s="20">
        <f t="shared" si="1"/>
        <v>2020</v>
      </c>
      <c r="D44" s="20">
        <f t="shared" si="0"/>
        <v>3</v>
      </c>
      <c r="E44" s="22">
        <f>IF(B44&lt;Datas!$C$7,'tab1'!G44,NA())</f>
        <v>1.4506113202458728</v>
      </c>
      <c r="F44" s="22" t="e">
        <f>IF(B44&gt;=Datas!$C$6,'tab1'!G44,NA())</f>
        <v>#N/A</v>
      </c>
      <c r="G44" s="39">
        <f t="shared" ref="G44" si="30">G32</f>
        <v>1.0744011123975901</v>
      </c>
      <c r="H44" s="39">
        <f t="shared" si="4"/>
        <v>1.8105556727312948</v>
      </c>
      <c r="I44" s="22">
        <f t="shared" si="2"/>
        <v>0.73615456033370474</v>
      </c>
    </row>
    <row r="45" spans="2:9" s="1" customFormat="1" ht="12.75" customHeight="1" x14ac:dyDescent="0.2">
      <c r="B45" s="19">
        <f t="shared" si="3"/>
        <v>43922</v>
      </c>
      <c r="C45" s="20">
        <f t="shared" si="1"/>
        <v>2020</v>
      </c>
      <c r="D45" s="20">
        <f t="shared" si="0"/>
        <v>4</v>
      </c>
      <c r="E45" s="22">
        <f>IF(B45&lt;Datas!$C$7,'tab1'!G45,NA())</f>
        <v>1.1891210269522865</v>
      </c>
      <c r="F45" s="22" t="e">
        <f>IF(B45&gt;=Datas!$C$6,'tab1'!G45,NA())</f>
        <v>#N/A</v>
      </c>
      <c r="G45" s="39">
        <f t="shared" ref="G45" si="31">G33</f>
        <v>1.0485118392349837</v>
      </c>
      <c r="H45" s="39">
        <f t="shared" si="4"/>
        <v>1.8737217317186827</v>
      </c>
      <c r="I45" s="22">
        <f t="shared" si="2"/>
        <v>0.82520989248369903</v>
      </c>
    </row>
    <row r="46" spans="2:9" s="1" customFormat="1" ht="12.75" customHeight="1" x14ac:dyDescent="0.2">
      <c r="B46" s="19">
        <f t="shared" si="3"/>
        <v>43952</v>
      </c>
      <c r="C46" s="20">
        <f t="shared" si="1"/>
        <v>2020</v>
      </c>
      <c r="D46" s="20">
        <f t="shared" si="0"/>
        <v>5</v>
      </c>
      <c r="E46" s="22">
        <f>IF(B46&lt;Datas!$C$7,'tab1'!G46,NA())</f>
        <v>1.4585302159596243</v>
      </c>
      <c r="F46" s="22" t="e">
        <f>IF(B46&gt;=Datas!$C$6,'tab1'!G46,NA())</f>
        <v>#N/A</v>
      </c>
      <c r="G46" s="39">
        <f t="shared" ref="G46" si="32">G34</f>
        <v>1.1085062638884602</v>
      </c>
      <c r="H46" s="39">
        <f t="shared" si="4"/>
        <v>1.9279617527254713</v>
      </c>
      <c r="I46" s="22">
        <f t="shared" si="2"/>
        <v>0.81945548883701114</v>
      </c>
    </row>
    <row r="47" spans="2:9" s="1" customFormat="1" ht="12.75" customHeight="1" x14ac:dyDescent="0.2">
      <c r="B47" s="19">
        <f t="shared" si="3"/>
        <v>43983</v>
      </c>
      <c r="C47" s="20">
        <f t="shared" si="1"/>
        <v>2020</v>
      </c>
      <c r="D47" s="20">
        <f t="shared" si="0"/>
        <v>6</v>
      </c>
      <c r="E47" s="22">
        <f>IF(B47&lt;Datas!$C$7,'tab1'!G47,NA())</f>
        <v>1.4659097348344257</v>
      </c>
      <c r="F47" s="22" t="e">
        <f>IF(B47&gt;=Datas!$C$6,'tab1'!G47,NA())</f>
        <v>#N/A</v>
      </c>
      <c r="G47" s="39">
        <f t="shared" ref="G47" si="33">G35</f>
        <v>1.1148389377825068</v>
      </c>
      <c r="H47" s="39">
        <f t="shared" si="4"/>
        <v>1.7832068608746834</v>
      </c>
      <c r="I47" s="22">
        <f t="shared" si="2"/>
        <v>0.66836792309217663</v>
      </c>
    </row>
    <row r="48" spans="2:9" s="1" customFormat="1" ht="12.75" customHeight="1" x14ac:dyDescent="0.2">
      <c r="B48" s="19">
        <f t="shared" si="3"/>
        <v>44013</v>
      </c>
      <c r="C48" s="20">
        <f t="shared" si="1"/>
        <v>2020</v>
      </c>
      <c r="D48" s="20">
        <f t="shared" si="0"/>
        <v>7</v>
      </c>
      <c r="E48" s="22">
        <f>IF(B48&lt;Datas!$C$7,'tab1'!G48,NA())</f>
        <v>1.5845485331760634</v>
      </c>
      <c r="F48" s="22" t="e">
        <f>IF(B48&gt;=Datas!$C$6,'tab1'!G48,NA())</f>
        <v>#N/A</v>
      </c>
      <c r="G48" s="39">
        <f t="shared" ref="G48" si="34">G36</f>
        <v>1.1239049179994374</v>
      </c>
      <c r="H48" s="39">
        <f t="shared" si="4"/>
        <v>1.9239125522126475</v>
      </c>
      <c r="I48" s="22">
        <f t="shared" si="2"/>
        <v>0.80000763421321008</v>
      </c>
    </row>
    <row r="49" spans="2:9" s="1" customFormat="1" ht="12.75" customHeight="1" x14ac:dyDescent="0.2">
      <c r="B49" s="19">
        <f t="shared" si="3"/>
        <v>44044</v>
      </c>
      <c r="C49" s="20">
        <f t="shared" si="1"/>
        <v>2020</v>
      </c>
      <c r="D49" s="20">
        <f t="shared" si="0"/>
        <v>8</v>
      </c>
      <c r="E49" s="22">
        <f>IF(B49&lt;Datas!$C$7,'tab1'!G49,NA())</f>
        <v>1.6130350630261019</v>
      </c>
      <c r="F49" s="22" t="e">
        <f>IF(B49&gt;=Datas!$C$6,'tab1'!G49,NA())</f>
        <v>#N/A</v>
      </c>
      <c r="G49" s="39">
        <f t="shared" ref="G49" si="35">G37</f>
        <v>1.2990908084604966</v>
      </c>
      <c r="H49" s="39">
        <f t="shared" si="4"/>
        <v>1.9270796160809514</v>
      </c>
      <c r="I49" s="22">
        <f t="shared" si="2"/>
        <v>0.62798880762045473</v>
      </c>
    </row>
    <row r="50" spans="2:9" s="1" customFormat="1" ht="12.75" customHeight="1" x14ac:dyDescent="0.2">
      <c r="B50" s="19">
        <f t="shared" si="3"/>
        <v>44075</v>
      </c>
      <c r="C50" s="20">
        <f t="shared" si="1"/>
        <v>2020</v>
      </c>
      <c r="D50" s="20">
        <f t="shared" si="0"/>
        <v>9</v>
      </c>
      <c r="E50" s="22">
        <f>IF(B50&lt;Datas!$C$7,'tab1'!G50,NA())</f>
        <v>1.7572324890100683</v>
      </c>
      <c r="F50" s="22" t="e">
        <f>IF(B50&gt;=Datas!$C$6,'tab1'!G50,NA())</f>
        <v>#N/A</v>
      </c>
      <c r="G50" s="39">
        <f t="shared" ref="G50" si="36">G38</f>
        <v>1.3199810000000001</v>
      </c>
      <c r="H50" s="39">
        <f t="shared" si="4"/>
        <v>1.9317831779047392</v>
      </c>
      <c r="I50" s="22">
        <f t="shared" si="2"/>
        <v>0.61180217790473912</v>
      </c>
    </row>
    <row r="51" spans="2:9" s="1" customFormat="1" ht="12.75" customHeight="1" x14ac:dyDescent="0.2">
      <c r="B51" s="19">
        <f t="shared" si="3"/>
        <v>44105</v>
      </c>
      <c r="C51" s="20">
        <f t="shared" si="1"/>
        <v>2020</v>
      </c>
      <c r="D51" s="20">
        <f t="shared" si="0"/>
        <v>10</v>
      </c>
      <c r="E51" s="22">
        <f>IF(B51&lt;Datas!$C$7,'tab1'!G51,NA())</f>
        <v>1.9398230998954094</v>
      </c>
      <c r="F51" s="22" t="e">
        <f>IF(B51&gt;=Datas!$C$6,'tab1'!G51,NA())</f>
        <v>#N/A</v>
      </c>
      <c r="G51" s="39">
        <f t="shared" ref="G51" si="37">G39</f>
        <v>1.287328</v>
      </c>
      <c r="H51" s="39">
        <f t="shared" si="4"/>
        <v>2.1415402831131187</v>
      </c>
      <c r="I51" s="22">
        <f t="shared" si="2"/>
        <v>0.8542122831131187</v>
      </c>
    </row>
    <row r="52" spans="2:9" s="1" customFormat="1" ht="12.75" customHeight="1" x14ac:dyDescent="0.2">
      <c r="B52" s="19">
        <f t="shared" si="3"/>
        <v>44136</v>
      </c>
      <c r="C52" s="20">
        <f t="shared" si="1"/>
        <v>2020</v>
      </c>
      <c r="D52" s="20">
        <f t="shared" si="0"/>
        <v>11</v>
      </c>
      <c r="E52" s="22">
        <f>IF(B52&lt;Datas!$C$7,'tab1'!G52,NA())</f>
        <v>1.7719232257819266</v>
      </c>
      <c r="F52" s="22" t="e">
        <f>IF(B52&gt;=Datas!$C$6,'tab1'!G52,NA())</f>
        <v>#N/A</v>
      </c>
      <c r="G52" s="39">
        <f t="shared" ref="G52" si="38">G40</f>
        <v>1.2147509999999999</v>
      </c>
      <c r="H52" s="39">
        <f t="shared" si="4"/>
        <v>2.0436656248551039</v>
      </c>
      <c r="I52" s="22">
        <f t="shared" si="2"/>
        <v>0.82891462485510403</v>
      </c>
    </row>
    <row r="53" spans="2:9" s="1" customFormat="1" ht="12.75" customHeight="1" x14ac:dyDescent="0.2">
      <c r="B53" s="19">
        <f t="shared" si="3"/>
        <v>44166</v>
      </c>
      <c r="C53" s="20">
        <f t="shared" si="1"/>
        <v>2020</v>
      </c>
      <c r="D53" s="20">
        <f t="shared" si="0"/>
        <v>12</v>
      </c>
      <c r="E53" s="22">
        <f>IF(B53&lt;Datas!$C$7,'tab1'!G53,NA())</f>
        <v>1.9580132573505129</v>
      </c>
      <c r="F53" s="22" t="e">
        <f>IF(B53&gt;=Datas!$C$6,'tab1'!G53,NA())</f>
        <v>#N/A</v>
      </c>
      <c r="G53" s="39">
        <f t="shared" ref="G53" si="39">G41</f>
        <v>1.1764319999999999</v>
      </c>
      <c r="H53" s="39">
        <f t="shared" si="4"/>
        <v>2.2042782960818212</v>
      </c>
      <c r="I53" s="22">
        <f t="shared" si="2"/>
        <v>1.0278462960818213</v>
      </c>
    </row>
    <row r="54" spans="2:9" s="1" customFormat="1" ht="12.75" customHeight="1" x14ac:dyDescent="0.2">
      <c r="B54" s="19">
        <f t="shared" si="3"/>
        <v>44197</v>
      </c>
      <c r="C54" s="20">
        <f t="shared" si="1"/>
        <v>2021</v>
      </c>
      <c r="D54" s="20">
        <f t="shared" si="0"/>
        <v>1</v>
      </c>
      <c r="E54" s="22">
        <f>IF(B54&lt;Datas!$C$7,'tab1'!G54,NA())</f>
        <v>1.7016489442055869</v>
      </c>
      <c r="F54" s="22" t="e">
        <f>IF(B54&gt;=Datas!$C$6,'tab1'!G54,NA())</f>
        <v>#N/A</v>
      </c>
      <c r="G54" s="39">
        <f t="shared" ref="G54" si="40">G42</f>
        <v>0.94347265405525571</v>
      </c>
      <c r="H54" s="39">
        <f t="shared" si="4"/>
        <v>1.9569664293693319</v>
      </c>
      <c r="I54" s="22">
        <f t="shared" si="2"/>
        <v>1.013493775314076</v>
      </c>
    </row>
    <row r="55" spans="2:9" s="1" customFormat="1" ht="12.75" customHeight="1" x14ac:dyDescent="0.2">
      <c r="B55" s="19">
        <f t="shared" si="3"/>
        <v>44228</v>
      </c>
      <c r="C55" s="20">
        <f t="shared" si="1"/>
        <v>2021</v>
      </c>
      <c r="D55" s="20">
        <f t="shared" si="0"/>
        <v>2</v>
      </c>
      <c r="E55" s="22">
        <f>IF(B55&lt;Datas!$C$7,'tab1'!G55,NA())</f>
        <v>1.6058725046739379</v>
      </c>
      <c r="F55" s="22" t="e">
        <f>IF(B55&gt;=Datas!$C$6,'tab1'!G55,NA())</f>
        <v>#N/A</v>
      </c>
      <c r="G55" s="39">
        <f t="shared" ref="G55" si="41">G43</f>
        <v>0.92338939591949942</v>
      </c>
      <c r="H55" s="39">
        <f t="shared" si="4"/>
        <v>1.8259847982102702</v>
      </c>
      <c r="I55" s="22">
        <f t="shared" si="2"/>
        <v>0.90259540229077073</v>
      </c>
    </row>
    <row r="56" spans="2:9" s="1" customFormat="1" ht="12.75" customHeight="1" x14ac:dyDescent="0.2">
      <c r="B56" s="19">
        <f t="shared" si="3"/>
        <v>44256</v>
      </c>
      <c r="C56" s="20">
        <f t="shared" si="1"/>
        <v>2021</v>
      </c>
      <c r="D56" s="20">
        <f t="shared" si="0"/>
        <v>3</v>
      </c>
      <c r="E56" s="22">
        <f>IF(B56&lt;Datas!$C$7,'tab1'!G56,NA())</f>
        <v>1.6783495708186258</v>
      </c>
      <c r="F56" s="22" t="e">
        <f>IF(B56&gt;=Datas!$C$6,'tab1'!G56,NA())</f>
        <v>#N/A</v>
      </c>
      <c r="G56" s="39">
        <f t="shared" ref="G56" si="42">G44</f>
        <v>1.0744011123975901</v>
      </c>
      <c r="H56" s="39">
        <f t="shared" si="4"/>
        <v>1.8105556727312948</v>
      </c>
      <c r="I56" s="22">
        <f t="shared" si="2"/>
        <v>0.73615456033370474</v>
      </c>
    </row>
    <row r="57" spans="2:9" s="1" customFormat="1" ht="12.75" customHeight="1" x14ac:dyDescent="0.2">
      <c r="B57" s="19">
        <f t="shared" si="3"/>
        <v>44287</v>
      </c>
      <c r="C57" s="20">
        <f t="shared" si="1"/>
        <v>2021</v>
      </c>
      <c r="D57" s="20">
        <f t="shared" si="0"/>
        <v>4</v>
      </c>
      <c r="E57" s="22">
        <f>IF(B57&lt;Datas!$C$7,'tab1'!G57,NA())</f>
        <v>1.5332449831840713</v>
      </c>
      <c r="F57" s="22" t="e">
        <f>IF(B57&gt;=Datas!$C$6,'tab1'!G57,NA())</f>
        <v>#N/A</v>
      </c>
      <c r="G57" s="39">
        <f t="shared" ref="G57" si="43">G45</f>
        <v>1.0485118392349837</v>
      </c>
      <c r="H57" s="39">
        <f t="shared" si="4"/>
        <v>1.8737217317186827</v>
      </c>
      <c r="I57" s="22">
        <f t="shared" si="2"/>
        <v>0.82520989248369903</v>
      </c>
    </row>
    <row r="58" spans="2:9" s="1" customFormat="1" ht="12.75" customHeight="1" x14ac:dyDescent="0.2">
      <c r="B58" s="19">
        <f t="shared" si="3"/>
        <v>44317</v>
      </c>
      <c r="C58" s="20">
        <f t="shared" si="1"/>
        <v>2021</v>
      </c>
      <c r="D58" s="20">
        <f t="shared" si="0"/>
        <v>5</v>
      </c>
      <c r="E58" s="22">
        <f>IF(B58&lt;Datas!$C$7,'tab1'!G58,NA())</f>
        <v>1.5130779083255992</v>
      </c>
      <c r="F58" s="22" t="e">
        <f>IF(B58&gt;=Datas!$C$6,'tab1'!G58,NA())</f>
        <v>#N/A</v>
      </c>
      <c r="G58" s="39">
        <f t="shared" ref="G58" si="44">G46</f>
        <v>1.1085062638884602</v>
      </c>
      <c r="H58" s="39">
        <f t="shared" si="4"/>
        <v>1.9279617527254713</v>
      </c>
      <c r="I58" s="22">
        <f t="shared" si="2"/>
        <v>0.81945548883701114</v>
      </c>
    </row>
    <row r="59" spans="2:9" s="1" customFormat="1" ht="12.75" customHeight="1" x14ac:dyDescent="0.2">
      <c r="B59" s="19">
        <f t="shared" si="3"/>
        <v>44348</v>
      </c>
      <c r="C59" s="20">
        <f t="shared" si="1"/>
        <v>2021</v>
      </c>
      <c r="D59" s="20">
        <f t="shared" si="0"/>
        <v>6</v>
      </c>
      <c r="E59" s="22">
        <f>IF(B59&lt;Datas!$C$7,'tab1'!G59,NA())</f>
        <v>1.4202479701176542</v>
      </c>
      <c r="F59" s="22" t="e">
        <f>IF(B59&gt;=Datas!$C$6,'tab1'!G59,NA())</f>
        <v>#N/A</v>
      </c>
      <c r="G59" s="39">
        <f t="shared" ref="G59" si="45">G47</f>
        <v>1.1148389377825068</v>
      </c>
      <c r="H59" s="39">
        <f t="shared" si="4"/>
        <v>1.7832068608746834</v>
      </c>
      <c r="I59" s="22">
        <f t="shared" si="2"/>
        <v>0.66836792309217663</v>
      </c>
    </row>
    <row r="60" spans="2:9" s="1" customFormat="1" ht="12.75" customHeight="1" x14ac:dyDescent="0.2">
      <c r="B60" s="19">
        <f t="shared" si="3"/>
        <v>44378</v>
      </c>
      <c r="C60" s="20">
        <f t="shared" si="1"/>
        <v>2021</v>
      </c>
      <c r="D60" s="20">
        <f t="shared" si="0"/>
        <v>7</v>
      </c>
      <c r="E60" s="22">
        <f>IF(B60&lt;Datas!$C$7,'tab1'!G60,NA())</f>
        <v>1.5036143680905898</v>
      </c>
      <c r="F60" s="22" t="e">
        <f>IF(B60&gt;=Datas!$C$6,'tab1'!G60,NA())</f>
        <v>#N/A</v>
      </c>
      <c r="G60" s="39">
        <f t="shared" ref="G60" si="46">G48</f>
        <v>1.1239049179994374</v>
      </c>
      <c r="H60" s="39">
        <f t="shared" si="4"/>
        <v>1.9239125522126475</v>
      </c>
      <c r="I60" s="22">
        <f t="shared" si="2"/>
        <v>0.80000763421321008</v>
      </c>
    </row>
    <row r="61" spans="2:9" s="1" customFormat="1" ht="12.75" customHeight="1" x14ac:dyDescent="0.2">
      <c r="B61" s="19">
        <f t="shared" si="3"/>
        <v>44409</v>
      </c>
      <c r="C61" s="20">
        <f t="shared" si="1"/>
        <v>2021</v>
      </c>
      <c r="D61" s="20">
        <f t="shared" si="0"/>
        <v>8</v>
      </c>
      <c r="E61" s="22">
        <f>IF(B61&lt;Datas!$C$7,'tab1'!G61,NA())</f>
        <v>1.537629393310022</v>
      </c>
      <c r="F61" s="22" t="e">
        <f>IF(B61&gt;=Datas!$C$6,'tab1'!G61,NA())</f>
        <v>#N/A</v>
      </c>
      <c r="G61" s="39">
        <f t="shared" ref="G61" si="47">G49</f>
        <v>1.2990908084604966</v>
      </c>
      <c r="H61" s="39">
        <f t="shared" si="4"/>
        <v>1.9270796160809514</v>
      </c>
      <c r="I61" s="22">
        <f t="shared" si="2"/>
        <v>0.62798880762045473</v>
      </c>
    </row>
    <row r="62" spans="2:9" s="1" customFormat="1" ht="12.75" customHeight="1" x14ac:dyDescent="0.2">
      <c r="B62" s="19">
        <f t="shared" si="3"/>
        <v>44440</v>
      </c>
      <c r="C62" s="20">
        <f t="shared" si="1"/>
        <v>2021</v>
      </c>
      <c r="D62" s="20">
        <f t="shared" si="0"/>
        <v>9</v>
      </c>
      <c r="E62" s="22">
        <f>IF(B62&lt;Datas!$C$7,'tab1'!G62,NA())</f>
        <v>1.3328738052654241</v>
      </c>
      <c r="F62" s="22" t="e">
        <f>IF(B62&gt;=Datas!$C$6,'tab1'!G62,NA())</f>
        <v>#N/A</v>
      </c>
      <c r="G62" s="39">
        <f t="shared" ref="G62" si="48">G50</f>
        <v>1.3199810000000001</v>
      </c>
      <c r="H62" s="39">
        <f t="shared" si="4"/>
        <v>1.9317831779047392</v>
      </c>
      <c r="I62" s="22">
        <f t="shared" si="2"/>
        <v>0.61180217790473912</v>
      </c>
    </row>
    <row r="63" spans="2:9" s="1" customFormat="1" ht="12.75" customHeight="1" x14ac:dyDescent="0.2">
      <c r="B63" s="19">
        <f t="shared" si="3"/>
        <v>44470</v>
      </c>
      <c r="C63" s="20">
        <f t="shared" si="1"/>
        <v>2021</v>
      </c>
      <c r="D63" s="20">
        <f t="shared" si="0"/>
        <v>10</v>
      </c>
      <c r="E63" s="22">
        <f>IF(B63&lt;Datas!$C$7,'tab1'!G63,NA())</f>
        <v>1.2999018697880711</v>
      </c>
      <c r="F63" s="22" t="e">
        <f>IF(B63&gt;=Datas!$C$6,'tab1'!G63,NA())</f>
        <v>#N/A</v>
      </c>
      <c r="G63" s="39">
        <f t="shared" ref="G63" si="49">G51</f>
        <v>1.287328</v>
      </c>
      <c r="H63" s="39">
        <f t="shared" si="4"/>
        <v>2.1415402831131187</v>
      </c>
      <c r="I63" s="22">
        <f t="shared" si="2"/>
        <v>0.8542122831131187</v>
      </c>
    </row>
    <row r="64" spans="2:9" s="1" customFormat="1" ht="12.75" customHeight="1" x14ac:dyDescent="0.2">
      <c r="B64" s="19">
        <f t="shared" si="3"/>
        <v>44501</v>
      </c>
      <c r="C64" s="20">
        <f t="shared" si="1"/>
        <v>2021</v>
      </c>
      <c r="D64" s="20">
        <f t="shared" si="0"/>
        <v>11</v>
      </c>
      <c r="E64" s="22">
        <f>IF(B64&lt;Datas!$C$7,'tab1'!G64,NA())</f>
        <v>1.2266159799421197</v>
      </c>
      <c r="F64" s="22" t="e">
        <f>IF(B64&gt;=Datas!$C$6,'tab1'!G64,NA())</f>
        <v>#N/A</v>
      </c>
      <c r="G64" s="39">
        <f t="shared" ref="G64" si="50">G52</f>
        <v>1.2147509999999999</v>
      </c>
      <c r="H64" s="39">
        <f t="shared" si="4"/>
        <v>2.0436656248551039</v>
      </c>
      <c r="I64" s="22">
        <f t="shared" si="2"/>
        <v>0.82891462485510403</v>
      </c>
    </row>
    <row r="65" spans="2:9" s="1" customFormat="1" ht="12.75" customHeight="1" x14ac:dyDescent="0.2">
      <c r="B65" s="19">
        <f t="shared" si="3"/>
        <v>44531</v>
      </c>
      <c r="C65" s="20">
        <f t="shared" si="1"/>
        <v>2021</v>
      </c>
      <c r="D65" s="20">
        <f t="shared" si="0"/>
        <v>12</v>
      </c>
      <c r="E65" s="22">
        <f>IF(B65&lt;Datas!$C$7,'tab1'!G65,NA())</f>
        <v>1.1879227022783005</v>
      </c>
      <c r="F65" s="22" t="e">
        <f>IF(B65&gt;=Datas!$C$6,'tab1'!G65,NA())</f>
        <v>#N/A</v>
      </c>
      <c r="G65" s="39">
        <f t="shared" ref="G65" si="51">G53</f>
        <v>1.1764319999999999</v>
      </c>
      <c r="H65" s="39">
        <f t="shared" si="4"/>
        <v>2.2042782960818212</v>
      </c>
      <c r="I65" s="22">
        <f t="shared" si="2"/>
        <v>1.0278462960818213</v>
      </c>
    </row>
    <row r="66" spans="2:9" s="1" customFormat="1" ht="12.75" customHeight="1" x14ac:dyDescent="0.2">
      <c r="B66" s="19">
        <f t="shared" si="3"/>
        <v>44562</v>
      </c>
      <c r="C66" s="20">
        <f t="shared" si="1"/>
        <v>2022</v>
      </c>
      <c r="D66" s="20">
        <f t="shared" si="0"/>
        <v>1</v>
      </c>
      <c r="E66" s="22">
        <f>IF(B66&lt;Datas!$C$7,'tab1'!G66,NA())</f>
        <v>1.1116360000000001</v>
      </c>
      <c r="F66" s="22" t="e">
        <f>IF(B66&gt;=Datas!$C$6,'tab1'!G66,NA())</f>
        <v>#N/A</v>
      </c>
      <c r="G66" s="39">
        <f t="shared" ref="G66" si="52">G54</f>
        <v>0.94347265405525571</v>
      </c>
      <c r="H66" s="39">
        <f t="shared" si="4"/>
        <v>1.9569664293693319</v>
      </c>
      <c r="I66" s="22">
        <f t="shared" si="2"/>
        <v>1.013493775314076</v>
      </c>
    </row>
    <row r="67" spans="2:9" s="1" customFormat="1" ht="12.75" customHeight="1" x14ac:dyDescent="0.2">
      <c r="B67" s="19">
        <f t="shared" si="3"/>
        <v>44593</v>
      </c>
      <c r="C67" s="20">
        <f t="shared" si="1"/>
        <v>2022</v>
      </c>
      <c r="D67" s="20">
        <f t="shared" si="0"/>
        <v>2</v>
      </c>
      <c r="E67" s="22">
        <f>IF(B67&lt;Datas!$C$7,'tab1'!G67,NA())</f>
        <v>1.151181</v>
      </c>
      <c r="F67" s="22" t="e">
        <f>IF(B67&gt;=Datas!$C$6,'tab1'!G67,NA())</f>
        <v>#N/A</v>
      </c>
      <c r="G67" s="39">
        <f t="shared" ref="G67" si="53">G55</f>
        <v>0.92338939591949942</v>
      </c>
      <c r="H67" s="39">
        <f t="shared" si="4"/>
        <v>1.8259847982102702</v>
      </c>
      <c r="I67" s="22">
        <f t="shared" si="2"/>
        <v>0.90259540229077073</v>
      </c>
    </row>
    <row r="68" spans="2:9" s="1" customFormat="1" ht="12.75" customHeight="1" x14ac:dyDescent="0.2">
      <c r="B68" s="19">
        <f t="shared" si="3"/>
        <v>44621</v>
      </c>
      <c r="C68" s="20">
        <f t="shared" si="1"/>
        <v>2022</v>
      </c>
      <c r="D68" s="20">
        <f t="shared" si="0"/>
        <v>3</v>
      </c>
      <c r="E68" s="22">
        <f>IF(B68&lt;Datas!$C$7,'tab1'!G68,NA())</f>
        <v>1.560557</v>
      </c>
      <c r="F68" s="22" t="e">
        <f>IF(B68&gt;=Datas!$C$6,'tab1'!G68,NA())</f>
        <v>#N/A</v>
      </c>
      <c r="G68" s="39">
        <f t="shared" ref="G68" si="54">G56</f>
        <v>1.0744011123975901</v>
      </c>
      <c r="H68" s="39">
        <f t="shared" si="4"/>
        <v>1.8105556727312948</v>
      </c>
      <c r="I68" s="22">
        <f t="shared" si="2"/>
        <v>0.73615456033370474</v>
      </c>
    </row>
    <row r="69" spans="2:9" s="1" customFormat="1" ht="12.75" customHeight="1" x14ac:dyDescent="0.2">
      <c r="B69" s="19">
        <f t="shared" si="3"/>
        <v>44652</v>
      </c>
      <c r="C69" s="20">
        <f t="shared" si="1"/>
        <v>2022</v>
      </c>
      <c r="D69" s="20">
        <f t="shared" si="0"/>
        <v>4</v>
      </c>
      <c r="E69" s="22">
        <f>IF(B69&lt;Datas!$C$7,'tab1'!G69,NA())</f>
        <v>1.4032739999999999</v>
      </c>
      <c r="F69" s="22" t="e">
        <f>IF(B69&gt;=Datas!$C$6,'tab1'!G69,NA())</f>
        <v>#N/A</v>
      </c>
      <c r="G69" s="39">
        <f t="shared" ref="G69" si="55">G57</f>
        <v>1.0485118392349837</v>
      </c>
      <c r="H69" s="39">
        <f t="shared" si="4"/>
        <v>1.8737217317186827</v>
      </c>
      <c r="I69" s="22">
        <f t="shared" si="2"/>
        <v>0.82520989248369903</v>
      </c>
    </row>
    <row r="70" spans="2:9" s="1" customFormat="1" ht="12.75" customHeight="1" x14ac:dyDescent="0.2">
      <c r="B70" s="19">
        <f t="shared" si="3"/>
        <v>44682</v>
      </c>
      <c r="C70" s="20">
        <f t="shared" si="1"/>
        <v>2022</v>
      </c>
      <c r="D70" s="20">
        <f t="shared" ref="D70:D89" si="56">MONTH(B70)</f>
        <v>5</v>
      </c>
      <c r="E70" s="22">
        <f>IF(B70&lt;Datas!$C$7,'tab1'!G70,NA())</f>
        <v>1.496988</v>
      </c>
      <c r="F70" s="22" t="e">
        <f>IF(B70&gt;=Datas!$C$6,'tab1'!G70,NA())</f>
        <v>#N/A</v>
      </c>
      <c r="G70" s="39">
        <f t="shared" ref="G70" si="57">G58</f>
        <v>1.1085062638884602</v>
      </c>
      <c r="H70" s="39">
        <f t="shared" si="4"/>
        <v>1.9279617527254713</v>
      </c>
      <c r="I70" s="22">
        <f t="shared" si="2"/>
        <v>0.81945548883701114</v>
      </c>
    </row>
    <row r="71" spans="2:9" s="1" customFormat="1" ht="12.75" customHeight="1" x14ac:dyDescent="0.2">
      <c r="B71" s="19">
        <f t="shared" si="3"/>
        <v>44713</v>
      </c>
      <c r="C71" s="20">
        <f t="shared" ref="C71:C89" si="58">YEAR(B71)</f>
        <v>2022</v>
      </c>
      <c r="D71" s="20">
        <f t="shared" si="56"/>
        <v>6</v>
      </c>
      <c r="E71" s="22">
        <f>IF(B71&lt;Datas!$C$7,'tab1'!G71,NA())</f>
        <v>1.3326579999999999</v>
      </c>
      <c r="F71" s="22">
        <f>IF(B71&gt;=Datas!$C$6,'tab1'!G71,NA())</f>
        <v>1.3326579999999999</v>
      </c>
      <c r="G71" s="39">
        <f t="shared" ref="G71" si="59">G59</f>
        <v>1.1148389377825068</v>
      </c>
      <c r="H71" s="39">
        <f t="shared" si="4"/>
        <v>1.7832068608746834</v>
      </c>
      <c r="I71" s="22">
        <f t="shared" ref="I71:I89" si="60">H71-G71</f>
        <v>0.66836792309217663</v>
      </c>
    </row>
    <row r="72" spans="2:9" s="1" customFormat="1" ht="12.75" customHeight="1" x14ac:dyDescent="0.2">
      <c r="B72" s="19">
        <f t="shared" ref="B72:B89" si="61">EDATE(B71,1)</f>
        <v>44743</v>
      </c>
      <c r="C72" s="20">
        <f t="shared" si="58"/>
        <v>2022</v>
      </c>
      <c r="D72" s="20">
        <f t="shared" si="56"/>
        <v>7</v>
      </c>
      <c r="E72" s="22" t="e">
        <f>IF(B72&lt;Datas!$C$7,'tab1'!G72,NA())</f>
        <v>#N/A</v>
      </c>
      <c r="F72" s="22">
        <f>IF(B72&gt;=Datas!$C$6,'tab1'!G72,NA())</f>
        <v>1.400164</v>
      </c>
      <c r="G72" s="39">
        <f t="shared" ref="G72" si="62">G60</f>
        <v>1.1239049179994374</v>
      </c>
      <c r="H72" s="39">
        <f t="shared" si="4"/>
        <v>1.9239125522126475</v>
      </c>
      <c r="I72" s="22">
        <f t="shared" si="60"/>
        <v>0.80000763421321008</v>
      </c>
    </row>
    <row r="73" spans="2:9" s="1" customFormat="1" ht="12.75" customHeight="1" x14ac:dyDescent="0.2">
      <c r="B73" s="19">
        <f t="shared" si="61"/>
        <v>44774</v>
      </c>
      <c r="C73" s="20">
        <f t="shared" si="58"/>
        <v>2022</v>
      </c>
      <c r="D73" s="20">
        <f t="shared" si="56"/>
        <v>8</v>
      </c>
      <c r="E73" s="22" t="e">
        <f>IF(B73&lt;Datas!$C$7,'tab1'!G73,NA())</f>
        <v>#N/A</v>
      </c>
      <c r="F73" s="22">
        <f>IF(B73&gt;=Datas!$C$6,'tab1'!G73,NA())</f>
        <v>1.373578</v>
      </c>
      <c r="G73" s="39">
        <f t="shared" ref="G73" si="63">G61</f>
        <v>1.2990908084604966</v>
      </c>
      <c r="H73" s="39">
        <f t="shared" si="4"/>
        <v>1.9270796160809514</v>
      </c>
      <c r="I73" s="22">
        <f t="shared" si="60"/>
        <v>0.62798880762045473</v>
      </c>
    </row>
    <row r="74" spans="2:9" s="1" customFormat="1" ht="12.75" customHeight="1" x14ac:dyDescent="0.2">
      <c r="B74" s="19">
        <f t="shared" si="61"/>
        <v>44805</v>
      </c>
      <c r="C74" s="20">
        <f t="shared" si="58"/>
        <v>2022</v>
      </c>
      <c r="D74" s="20">
        <f t="shared" si="56"/>
        <v>9</v>
      </c>
      <c r="E74" s="22" t="e">
        <f>IF(B74&lt;Datas!$C$7,'tab1'!G74,NA())</f>
        <v>#N/A</v>
      </c>
      <c r="F74" s="22">
        <f>IF(B74&gt;=Datas!$C$6,'tab1'!G74,NA())</f>
        <v>1.501872487879818</v>
      </c>
      <c r="G74" s="39">
        <f t="shared" ref="G74" si="64">G62</f>
        <v>1.3199810000000001</v>
      </c>
      <c r="H74" s="39">
        <f t="shared" si="4"/>
        <v>1.9317831779047392</v>
      </c>
      <c r="I74" s="22">
        <f t="shared" si="60"/>
        <v>0.61180217790473912</v>
      </c>
    </row>
    <row r="75" spans="2:9" s="1" customFormat="1" ht="12.75" customHeight="1" x14ac:dyDescent="0.2">
      <c r="B75" s="19">
        <f t="shared" si="61"/>
        <v>44835</v>
      </c>
      <c r="C75" s="20">
        <f t="shared" si="58"/>
        <v>2022</v>
      </c>
      <c r="D75" s="20">
        <f t="shared" si="56"/>
        <v>10</v>
      </c>
      <c r="E75" s="22" t="e">
        <f>IF(B75&lt;Datas!$C$7,'tab1'!G75,NA())</f>
        <v>#N/A</v>
      </c>
      <c r="F75" s="22">
        <f>IF(B75&gt;=Datas!$C$6,'tab1'!G75,NA())</f>
        <v>1.5941589262493956</v>
      </c>
      <c r="G75" s="39">
        <f t="shared" ref="G75" si="65">G63</f>
        <v>1.287328</v>
      </c>
      <c r="H75" s="39">
        <f t="shared" si="4"/>
        <v>2.1415402831131187</v>
      </c>
      <c r="I75" s="22">
        <f t="shared" si="60"/>
        <v>0.8542122831131187</v>
      </c>
    </row>
    <row r="76" spans="2:9" s="1" customFormat="1" ht="12.75" customHeight="1" x14ac:dyDescent="0.2">
      <c r="B76" s="19">
        <f t="shared" si="61"/>
        <v>44866</v>
      </c>
      <c r="C76" s="20">
        <f t="shared" si="58"/>
        <v>2022</v>
      </c>
      <c r="D76" s="20">
        <f t="shared" si="56"/>
        <v>11</v>
      </c>
      <c r="E76" s="22" t="e">
        <f>IF(B76&lt;Datas!$C$7,'tab1'!G76,NA())</f>
        <v>#N/A</v>
      </c>
      <c r="F76" s="22">
        <f>IF(B76&gt;=Datas!$C$6,'tab1'!G76,NA())</f>
        <v>1.475135181239428</v>
      </c>
      <c r="G76" s="39">
        <f t="shared" ref="G76" si="66">G64</f>
        <v>1.2147509999999999</v>
      </c>
      <c r="H76" s="39">
        <f t="shared" si="4"/>
        <v>2.0436656248551039</v>
      </c>
      <c r="I76" s="22">
        <f t="shared" si="60"/>
        <v>0.82891462485510403</v>
      </c>
    </row>
    <row r="77" spans="2:9" s="1" customFormat="1" ht="12.75" customHeight="1" x14ac:dyDescent="0.2">
      <c r="B77" s="19">
        <f t="shared" si="61"/>
        <v>44896</v>
      </c>
      <c r="C77" s="20">
        <f t="shared" si="58"/>
        <v>2022</v>
      </c>
      <c r="D77" s="20">
        <f t="shared" si="56"/>
        <v>12</v>
      </c>
      <c r="E77" s="22" t="e">
        <f>IF(B77&lt;Datas!$C$7,'tab1'!G77,NA())</f>
        <v>#N/A</v>
      </c>
      <c r="F77" s="22">
        <f>IF(B77&gt;=Datas!$C$6,'tab1'!G77,NA())</f>
        <v>1.490665430713459</v>
      </c>
      <c r="G77" s="39">
        <f t="shared" ref="G77" si="67">G65</f>
        <v>1.1764319999999999</v>
      </c>
      <c r="H77" s="39">
        <f t="shared" si="4"/>
        <v>2.2042782960818212</v>
      </c>
      <c r="I77" s="22">
        <f t="shared" si="60"/>
        <v>1.0278462960818213</v>
      </c>
    </row>
    <row r="78" spans="2:9" s="1" customFormat="1" ht="12.75" customHeight="1" x14ac:dyDescent="0.2">
      <c r="B78" s="19">
        <f t="shared" si="61"/>
        <v>44927</v>
      </c>
      <c r="C78" s="20">
        <f t="shared" si="58"/>
        <v>2023</v>
      </c>
      <c r="D78" s="20">
        <f t="shared" si="56"/>
        <v>1</v>
      </c>
      <c r="E78" s="22" t="e">
        <f>IF(B78&lt;Datas!$C$7,'tab1'!G78,NA())</f>
        <v>#N/A</v>
      </c>
      <c r="F78" s="22">
        <f>IF(B78&gt;=Datas!$C$6,'tab1'!G78,NA())</f>
        <v>1.5807669645085729</v>
      </c>
      <c r="G78" s="39">
        <f t="shared" ref="G78" si="68">G66</f>
        <v>0.94347265405525571</v>
      </c>
      <c r="H78" s="39">
        <f t="shared" si="4"/>
        <v>1.9569664293693319</v>
      </c>
      <c r="I78" s="22">
        <f t="shared" si="60"/>
        <v>1.013493775314076</v>
      </c>
    </row>
    <row r="79" spans="2:9" s="1" customFormat="1" ht="12.75" customHeight="1" x14ac:dyDescent="0.2">
      <c r="B79" s="19">
        <f t="shared" si="61"/>
        <v>44958</v>
      </c>
      <c r="C79" s="20">
        <f t="shared" si="58"/>
        <v>2023</v>
      </c>
      <c r="D79" s="20">
        <f t="shared" si="56"/>
        <v>2</v>
      </c>
      <c r="E79" s="22" t="e">
        <f>IF(B79&lt;Datas!$C$7,'tab1'!G79,NA())</f>
        <v>#N/A</v>
      </c>
      <c r="F79" s="22">
        <f>IF(B79&gt;=Datas!$C$6,'tab1'!G79,NA())</f>
        <v>1.5059323242914384</v>
      </c>
      <c r="G79" s="39">
        <f t="shared" ref="G79" si="69">G67</f>
        <v>0.92338939591949942</v>
      </c>
      <c r="H79" s="39">
        <f t="shared" si="4"/>
        <v>1.8259847982102702</v>
      </c>
      <c r="I79" s="22">
        <f t="shared" si="60"/>
        <v>0.90259540229077073</v>
      </c>
    </row>
    <row r="80" spans="2:9" s="1" customFormat="1" ht="12.75" customHeight="1" x14ac:dyDescent="0.2">
      <c r="B80" s="19">
        <f t="shared" si="61"/>
        <v>44986</v>
      </c>
      <c r="C80" s="20">
        <f t="shared" si="58"/>
        <v>2023</v>
      </c>
      <c r="D80" s="20">
        <f t="shared" si="56"/>
        <v>3</v>
      </c>
      <c r="E80" s="22" t="e">
        <f>IF(B80&lt;Datas!$C$7,'tab1'!G80,NA())</f>
        <v>#N/A</v>
      </c>
      <c r="F80" s="22">
        <f>IF(B80&gt;=Datas!$C$6,'tab1'!G80,NA())</f>
        <v>1.5754371924252486</v>
      </c>
      <c r="G80" s="39">
        <f t="shared" ref="G80" si="70">G68</f>
        <v>1.0744011123975901</v>
      </c>
      <c r="H80" s="39">
        <f t="shared" si="4"/>
        <v>1.8105556727312948</v>
      </c>
      <c r="I80" s="22">
        <f t="shared" si="60"/>
        <v>0.73615456033370474</v>
      </c>
    </row>
    <row r="81" spans="1:14" s="1" customFormat="1" ht="12.75" customHeight="1" x14ac:dyDescent="0.2">
      <c r="B81" s="19">
        <f t="shared" si="61"/>
        <v>45017</v>
      </c>
      <c r="C81" s="20">
        <f t="shared" si="58"/>
        <v>2023</v>
      </c>
      <c r="D81" s="20">
        <f t="shared" si="56"/>
        <v>4</v>
      </c>
      <c r="E81" s="22" t="e">
        <f>IF(B81&lt;Datas!$C$7,'tab1'!G81,NA())</f>
        <v>#N/A</v>
      </c>
      <c r="F81" s="22">
        <f>IF(B81&gt;=Datas!$C$6,'tab1'!G81,NA())</f>
        <v>1.5901710351370695</v>
      </c>
      <c r="G81" s="39">
        <f t="shared" ref="G81" si="71">G69</f>
        <v>1.0485118392349837</v>
      </c>
      <c r="H81" s="39">
        <f t="shared" si="4"/>
        <v>1.8737217317186827</v>
      </c>
      <c r="I81" s="22">
        <f t="shared" si="60"/>
        <v>0.82520989248369903</v>
      </c>
    </row>
    <row r="82" spans="1:14" s="1" customFormat="1" ht="12.75" customHeight="1" x14ac:dyDescent="0.2">
      <c r="B82" s="19">
        <f t="shared" si="61"/>
        <v>45047</v>
      </c>
      <c r="C82" s="20">
        <f t="shared" si="58"/>
        <v>2023</v>
      </c>
      <c r="D82" s="20">
        <f t="shared" si="56"/>
        <v>5</v>
      </c>
      <c r="E82" s="22" t="e">
        <f>IF(B82&lt;Datas!$C$7,'tab1'!G82,NA())</f>
        <v>#N/A</v>
      </c>
      <c r="F82" s="22">
        <f>IF(B82&gt;=Datas!$C$6,'tab1'!G82,NA())</f>
        <v>1.6412955404057195</v>
      </c>
      <c r="G82" s="39">
        <f t="shared" ref="G82:H82" si="72">G70</f>
        <v>1.1085062638884602</v>
      </c>
      <c r="H82" s="39">
        <f t="shared" si="72"/>
        <v>1.9279617527254713</v>
      </c>
      <c r="I82" s="22">
        <f t="shared" si="60"/>
        <v>0.81945548883701114</v>
      </c>
    </row>
    <row r="83" spans="1:14" s="1" customFormat="1" ht="12.75" customHeight="1" x14ac:dyDescent="0.2">
      <c r="B83" s="19">
        <f t="shared" si="61"/>
        <v>45078</v>
      </c>
      <c r="C83" s="20">
        <f t="shared" si="58"/>
        <v>2023</v>
      </c>
      <c r="D83" s="20">
        <f t="shared" si="56"/>
        <v>6</v>
      </c>
      <c r="E83" s="22" t="e">
        <f>IF(B83&lt;Datas!$C$7,'tab1'!G83,NA())</f>
        <v>#N/A</v>
      </c>
      <c r="F83" s="22">
        <f>IF(B83&gt;=Datas!$C$6,'tab1'!G83,NA())</f>
        <v>1.6392712353527958</v>
      </c>
      <c r="G83" s="39">
        <f t="shared" ref="G83:H83" si="73">G71</f>
        <v>1.1148389377825068</v>
      </c>
      <c r="H83" s="39">
        <f t="shared" si="73"/>
        <v>1.7832068608746834</v>
      </c>
      <c r="I83" s="22">
        <f t="shared" si="60"/>
        <v>0.66836792309217663</v>
      </c>
    </row>
    <row r="84" spans="1:14" s="1" customFormat="1" ht="12.75" customHeight="1" x14ac:dyDescent="0.2">
      <c r="B84" s="19">
        <f t="shared" si="61"/>
        <v>45108</v>
      </c>
      <c r="C84" s="20">
        <f t="shared" si="58"/>
        <v>2023</v>
      </c>
      <c r="D84" s="20">
        <f t="shared" si="56"/>
        <v>7</v>
      </c>
      <c r="E84" s="22" t="e">
        <f>IF(B84&lt;Datas!$C$7,'tab1'!G84,NA())</f>
        <v>#N/A</v>
      </c>
      <c r="F84" s="22">
        <f>IF(B84&gt;=Datas!$C$6,'tab1'!G84,NA())</f>
        <v>1.7246321351420919</v>
      </c>
      <c r="G84" s="39">
        <f t="shared" ref="G84:H84" si="74">G72</f>
        <v>1.1239049179994374</v>
      </c>
      <c r="H84" s="39">
        <f t="shared" si="74"/>
        <v>1.9239125522126475</v>
      </c>
      <c r="I84" s="22">
        <f t="shared" si="60"/>
        <v>0.80000763421321008</v>
      </c>
    </row>
    <row r="85" spans="1:14" s="1" customFormat="1" ht="12.75" customHeight="1" x14ac:dyDescent="0.2">
      <c r="B85" s="19">
        <f t="shared" si="61"/>
        <v>45139</v>
      </c>
      <c r="C85" s="20">
        <f t="shared" si="58"/>
        <v>2023</v>
      </c>
      <c r="D85" s="20">
        <f t="shared" si="56"/>
        <v>8</v>
      </c>
      <c r="E85" s="22" t="e">
        <f>IF(B85&lt;Datas!$C$7,'tab1'!G85,NA())</f>
        <v>#N/A</v>
      </c>
      <c r="F85" s="22">
        <f>IF(B85&gt;=Datas!$C$6,'tab1'!G85,NA())</f>
        <v>1.8305027168351502</v>
      </c>
      <c r="G85" s="39">
        <f t="shared" ref="G85:H85" si="75">G73</f>
        <v>1.2990908084604966</v>
      </c>
      <c r="H85" s="39">
        <f t="shared" si="75"/>
        <v>1.9270796160809514</v>
      </c>
      <c r="I85" s="22">
        <f t="shared" si="60"/>
        <v>0.62798880762045473</v>
      </c>
    </row>
    <row r="86" spans="1:14" s="1" customFormat="1" ht="12.75" customHeight="1" x14ac:dyDescent="0.2">
      <c r="B86" s="19">
        <f t="shared" si="61"/>
        <v>45170</v>
      </c>
      <c r="C86" s="20">
        <f t="shared" si="58"/>
        <v>2023</v>
      </c>
      <c r="D86" s="20">
        <f t="shared" si="56"/>
        <v>9</v>
      </c>
      <c r="E86" s="22" t="e">
        <f>IF(B86&lt;Datas!$C$7,'tab1'!G86,NA())</f>
        <v>#N/A</v>
      </c>
      <c r="F86" s="22">
        <f>IF(B86&gt;=Datas!$C$6,'tab1'!G86,NA())</f>
        <v>1.8699402849857123</v>
      </c>
      <c r="G86" s="39">
        <f t="shared" ref="G86:H86" si="76">G74</f>
        <v>1.3199810000000001</v>
      </c>
      <c r="H86" s="39">
        <f t="shared" si="76"/>
        <v>1.9317831779047392</v>
      </c>
      <c r="I86" s="22">
        <f t="shared" si="60"/>
        <v>0.61180217790473912</v>
      </c>
    </row>
    <row r="87" spans="1:14" s="1" customFormat="1" ht="12.75" customHeight="1" x14ac:dyDescent="0.2">
      <c r="B87" s="19">
        <f t="shared" si="61"/>
        <v>45200</v>
      </c>
      <c r="C87" s="20">
        <f t="shared" si="58"/>
        <v>2023</v>
      </c>
      <c r="D87" s="20">
        <f t="shared" si="56"/>
        <v>10</v>
      </c>
      <c r="E87" s="22" t="e">
        <f>IF(B87&lt;Datas!$C$7,'tab1'!G87,NA())</f>
        <v>#N/A</v>
      </c>
      <c r="F87" s="22">
        <f>IF(B87&gt;=Datas!$C$6,'tab1'!G87,NA())</f>
        <v>1.9783722409816185</v>
      </c>
      <c r="G87" s="39">
        <f t="shared" ref="G87:H87" si="77">G75</f>
        <v>1.287328</v>
      </c>
      <c r="H87" s="39">
        <f t="shared" si="77"/>
        <v>2.1415402831131187</v>
      </c>
      <c r="I87" s="22">
        <f t="shared" si="60"/>
        <v>0.8542122831131187</v>
      </c>
    </row>
    <row r="88" spans="1:14" s="1" customFormat="1" ht="12.75" customHeight="1" x14ac:dyDescent="0.2">
      <c r="B88" s="19">
        <f t="shared" si="61"/>
        <v>45231</v>
      </c>
      <c r="C88" s="20">
        <f t="shared" si="58"/>
        <v>2023</v>
      </c>
      <c r="D88" s="20">
        <f t="shared" si="56"/>
        <v>11</v>
      </c>
      <c r="E88" s="22" t="e">
        <f>IF(B88&lt;Datas!$C$7,'tab1'!G88,NA())</f>
        <v>#N/A</v>
      </c>
      <c r="F88" s="22">
        <f>IF(B88&gt;=Datas!$C$6,'tab1'!G88,NA())</f>
        <v>1.8130539936218879</v>
      </c>
      <c r="G88" s="39">
        <f t="shared" ref="G88:H88" si="78">G76</f>
        <v>1.2147509999999999</v>
      </c>
      <c r="H88" s="39">
        <f t="shared" si="78"/>
        <v>2.0436656248551039</v>
      </c>
      <c r="I88" s="22">
        <f t="shared" si="60"/>
        <v>0.82891462485510403</v>
      </c>
    </row>
    <row r="89" spans="1:14" s="1" customFormat="1" ht="12.75" customHeight="1" x14ac:dyDescent="0.2">
      <c r="B89" s="19">
        <f t="shared" si="61"/>
        <v>45261</v>
      </c>
      <c r="C89" s="20">
        <f t="shared" si="58"/>
        <v>2023</v>
      </c>
      <c r="D89" s="20">
        <f t="shared" si="56"/>
        <v>12</v>
      </c>
      <c r="E89" s="22" t="e">
        <f>IF(B89&lt;Datas!$C$7,'tab1'!G89,NA())</f>
        <v>#N/A</v>
      </c>
      <c r="F89" s="22">
        <f>IF(B89&gt;=Datas!$C$6,'tab1'!G89,NA())</f>
        <v>2.0134313351783932</v>
      </c>
      <c r="G89" s="39">
        <f t="shared" ref="G89:H89" si="79">G77</f>
        <v>1.1764319999999999</v>
      </c>
      <c r="H89" s="39">
        <f t="shared" si="79"/>
        <v>2.2042782960818212</v>
      </c>
      <c r="I89" s="22">
        <f t="shared" si="60"/>
        <v>1.0278462960818213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44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O112"/>
  <sheetViews>
    <sheetView showGridLines="0" zoomScaleNormal="100" workbookViewId="0">
      <pane xSplit="4" ySplit="5" topLeftCell="E77" activePane="bottomRight" state="frozen"/>
      <selection activeCell="A6" sqref="A6"/>
      <selection pane="topRight" activeCell="A6" sqref="A6"/>
      <selection pane="bottomLeft" activeCell="A6" sqref="A6"/>
      <selection pane="bottomRight" activeCell="E91" sqref="E91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C1"/>
      <c r="J1"/>
      <c r="N1" s="1"/>
      <c r="O1" s="1"/>
    </row>
    <row r="2" spans="1:15" ht="15" x14ac:dyDescent="0.25">
      <c r="A2" s="46"/>
      <c r="B2" s="13" t="str">
        <f>Índice!B19</f>
        <v>Tabela 11. Vendas mensais de etanol total no Brasil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4"/>
      <c r="C4" s="14"/>
      <c r="D4" s="14"/>
      <c r="E4" s="15" t="s">
        <v>81</v>
      </c>
      <c r="F4" s="15" t="s">
        <v>82</v>
      </c>
      <c r="G4" s="15" t="s">
        <v>17</v>
      </c>
      <c r="H4" s="15" t="s">
        <v>18</v>
      </c>
      <c r="I4" s="15" t="s">
        <v>19</v>
      </c>
    </row>
    <row r="5" spans="1:15" s="1" customFormat="1" ht="24" x14ac:dyDescent="0.2">
      <c r="B5" s="14"/>
      <c r="C5" s="14"/>
      <c r="D5" s="14"/>
      <c r="E5" s="18" t="s">
        <v>14</v>
      </c>
      <c r="F5" s="18" t="s">
        <v>14</v>
      </c>
      <c r="G5" s="18" t="s">
        <v>14</v>
      </c>
      <c r="H5" s="18" t="s">
        <v>14</v>
      </c>
      <c r="I5" s="18" t="s">
        <v>14</v>
      </c>
    </row>
    <row r="6" spans="1:15" s="1" customFormat="1" ht="12.75" customHeight="1" x14ac:dyDescent="0.2">
      <c r="B6" s="19">
        <f>Datas!$C$5</f>
        <v>42736</v>
      </c>
      <c r="C6" s="20">
        <f>YEAR(B6)</f>
        <v>2017</v>
      </c>
      <c r="D6" s="20">
        <f t="shared" ref="D6:D69" si="0">MONTH(B6)</f>
        <v>1</v>
      </c>
      <c r="E6" s="22">
        <f>IF(B6&lt;Datas!$C$7,'tab1'!G6+'tab1'!F6*27%,NA())</f>
        <v>1.9959967437025057</v>
      </c>
      <c r="F6" s="22" t="e">
        <f>IF(B6&gt;=Datas!$C$6,'tab1'!G6+'tab1'!F6*27%,NA())</f>
        <v>#N/A</v>
      </c>
      <c r="G6" s="39">
        <v>1.948557581415256</v>
      </c>
      <c r="H6" s="39">
        <v>2.8121211178593319</v>
      </c>
      <c r="I6" s="22">
        <f>H6-G6</f>
        <v>0.86356353644407591</v>
      </c>
      <c r="K6" s="6"/>
    </row>
    <row r="7" spans="1:15" s="1" customFormat="1" ht="12.75" customHeight="1" x14ac:dyDescent="0.2">
      <c r="B7" s="19">
        <f>EDATE(B6,1)</f>
        <v>42767</v>
      </c>
      <c r="C7" s="20">
        <f t="shared" ref="C7:C70" si="1">YEAR(B7)</f>
        <v>2017</v>
      </c>
      <c r="D7" s="20">
        <f t="shared" si="0"/>
        <v>2</v>
      </c>
      <c r="E7" s="22">
        <f>IF(B7&lt;Datas!$C$7,'tab1'!G7+'tab1'!F7*27%,NA())</f>
        <v>1.7382903176558426</v>
      </c>
      <c r="F7" s="22" t="e">
        <f>IF(B7&gt;=Datas!$C$6,'tab1'!G7+'tab1'!F7*27%,NA())</f>
        <v>#N/A</v>
      </c>
      <c r="G7" s="39">
        <v>1.8810701899994995</v>
      </c>
      <c r="H7" s="39">
        <v>2.65865961070027</v>
      </c>
      <c r="I7" s="22">
        <f t="shared" ref="I7:I70" si="2">H7-G7</f>
        <v>0.77758942070077053</v>
      </c>
      <c r="K7" s="6"/>
    </row>
    <row r="8" spans="1:15" s="1" customFormat="1" ht="12.75" customHeight="1" x14ac:dyDescent="0.2">
      <c r="B8" s="19">
        <f t="shared" ref="B8:B71" si="3">EDATE(B7,1)</f>
        <v>42795</v>
      </c>
      <c r="C8" s="20">
        <f t="shared" si="1"/>
        <v>2017</v>
      </c>
      <c r="D8" s="20">
        <f t="shared" si="0"/>
        <v>3</v>
      </c>
      <c r="E8" s="22">
        <f>IF(B8&lt;Datas!$C$7,'tab1'!G8+'tab1'!F8*27%,NA())</f>
        <v>2.2682214557916556</v>
      </c>
      <c r="F8" s="22" t="e">
        <f>IF(B8&gt;=Datas!$C$6,'tab1'!G8+'tab1'!F8*27%,NA())</f>
        <v>#N/A</v>
      </c>
      <c r="G8" s="39">
        <v>2.1406084234875902</v>
      </c>
      <c r="H8" s="39">
        <v>2.6508530528612946</v>
      </c>
      <c r="I8" s="22">
        <f t="shared" si="2"/>
        <v>0.51024462937370441</v>
      </c>
      <c r="K8" s="6"/>
    </row>
    <row r="9" spans="1:15" s="1" customFormat="1" ht="12.75" customHeight="1" x14ac:dyDescent="0.2">
      <c r="B9" s="19">
        <f t="shared" si="3"/>
        <v>42826</v>
      </c>
      <c r="C9" s="20">
        <f t="shared" si="1"/>
        <v>2017</v>
      </c>
      <c r="D9" s="20">
        <f t="shared" si="0"/>
        <v>4</v>
      </c>
      <c r="E9" s="22">
        <f>IF(B9&lt;Datas!$C$7,'tab1'!G9+'tab1'!F9*27%,NA())</f>
        <v>1.909175587421801</v>
      </c>
      <c r="F9" s="22" t="e">
        <f>IF(B9&gt;=Datas!$C$6,'tab1'!G9+'tab1'!F9*27%,NA())</f>
        <v>#N/A</v>
      </c>
      <c r="G9" s="39">
        <v>1.8620276340273501</v>
      </c>
      <c r="H9" s="39">
        <v>2.7365648295086831</v>
      </c>
      <c r="I9" s="22">
        <f t="shared" si="2"/>
        <v>0.87453719548133302</v>
      </c>
      <c r="K9" s="6"/>
    </row>
    <row r="10" spans="1:15" s="1" customFormat="1" ht="12.75" customHeight="1" x14ac:dyDescent="0.2">
      <c r="B10" s="19">
        <f t="shared" si="3"/>
        <v>42856</v>
      </c>
      <c r="C10" s="20">
        <f t="shared" si="1"/>
        <v>2017</v>
      </c>
      <c r="D10" s="20">
        <f t="shared" si="0"/>
        <v>5</v>
      </c>
      <c r="E10" s="22">
        <f>IF(B10&lt;Datas!$C$7,'tab1'!G10+'tab1'!F10*27%,NA())</f>
        <v>2.1423658525539797</v>
      </c>
      <c r="F10" s="22" t="e">
        <f>IF(B10&gt;=Datas!$C$6,'tab1'!G10+'tab1'!F10*27%,NA())</f>
        <v>#N/A</v>
      </c>
      <c r="G10" s="39">
        <v>1.9817632874634667</v>
      </c>
      <c r="H10" s="39">
        <v>2.7757024194154716</v>
      </c>
      <c r="I10" s="22">
        <f t="shared" si="2"/>
        <v>0.79393913195200483</v>
      </c>
      <c r="K10" s="6"/>
    </row>
    <row r="11" spans="1:15" s="1" customFormat="1" ht="12.75" customHeight="1" x14ac:dyDescent="0.2">
      <c r="B11" s="19">
        <f t="shared" si="3"/>
        <v>42887</v>
      </c>
      <c r="C11" s="20">
        <f t="shared" si="1"/>
        <v>2017</v>
      </c>
      <c r="D11" s="20">
        <f t="shared" si="0"/>
        <v>6</v>
      </c>
      <c r="E11" s="22">
        <f>IF(B11&lt;Datas!$C$7,'tab1'!G11+'tab1'!F11*27%,NA())</f>
        <v>2.1500386438726027</v>
      </c>
      <c r="F11" s="22" t="e">
        <f>IF(B11&gt;=Datas!$C$6,'tab1'!G11+'tab1'!F11*27%,NA())</f>
        <v>#N/A</v>
      </c>
      <c r="G11" s="39">
        <v>2.1106837170384352</v>
      </c>
      <c r="H11" s="39">
        <v>2.5811981696946833</v>
      </c>
      <c r="I11" s="22">
        <f t="shared" si="2"/>
        <v>0.47051445265624814</v>
      </c>
      <c r="K11" s="6"/>
    </row>
    <row r="12" spans="1:15" s="1" customFormat="1" ht="12.75" customHeight="1" x14ac:dyDescent="0.2">
      <c r="B12" s="19">
        <f t="shared" si="3"/>
        <v>42917</v>
      </c>
      <c r="C12" s="20">
        <f t="shared" si="1"/>
        <v>2017</v>
      </c>
      <c r="D12" s="20">
        <f t="shared" si="0"/>
        <v>7</v>
      </c>
      <c r="E12" s="22">
        <f>IF(B12&lt;Datas!$C$7,'tab1'!G12+'tab1'!F12*27%,NA())</f>
        <v>2.1113119884869436</v>
      </c>
      <c r="F12" s="22" t="e">
        <f>IF(B12&gt;=Datas!$C$6,'tab1'!G12+'tab1'!F12*27%,NA())</f>
        <v>#N/A</v>
      </c>
      <c r="G12" s="39">
        <v>2.1254100992294376</v>
      </c>
      <c r="H12" s="39">
        <v>2.7950202819626471</v>
      </c>
      <c r="I12" s="22">
        <f t="shared" si="2"/>
        <v>0.66961018273320949</v>
      </c>
      <c r="K12" s="6"/>
    </row>
    <row r="13" spans="1:15" s="1" customFormat="1" ht="12.75" customHeight="1" x14ac:dyDescent="0.2">
      <c r="B13" s="19">
        <f t="shared" si="3"/>
        <v>42948</v>
      </c>
      <c r="C13" s="20">
        <f t="shared" si="1"/>
        <v>2017</v>
      </c>
      <c r="D13" s="20">
        <f t="shared" si="0"/>
        <v>8</v>
      </c>
      <c r="E13" s="22">
        <f>IF(B13&lt;Datas!$C$7,'tab1'!G13+'tab1'!F13*27%,NA())</f>
        <v>2.367423818668188</v>
      </c>
      <c r="F13" s="22" t="e">
        <f>IF(B13&gt;=Datas!$C$6,'tab1'!G13+'tab1'!F13*27%,NA())</f>
        <v>#N/A</v>
      </c>
      <c r="G13" s="39">
        <v>2.2968974794704966</v>
      </c>
      <c r="H13" s="39">
        <v>2.8066168468109511</v>
      </c>
      <c r="I13" s="22">
        <f t="shared" si="2"/>
        <v>0.50971936734045453</v>
      </c>
      <c r="K13" s="6"/>
    </row>
    <row r="14" spans="1:15" s="1" customFormat="1" ht="12.75" customHeight="1" x14ac:dyDescent="0.2">
      <c r="B14" s="19">
        <f t="shared" si="3"/>
        <v>42979</v>
      </c>
      <c r="C14" s="20">
        <f t="shared" si="1"/>
        <v>2017</v>
      </c>
      <c r="D14" s="20">
        <f t="shared" si="0"/>
        <v>9</v>
      </c>
      <c r="E14" s="22">
        <f>IF(B14&lt;Datas!$C$7,'tab1'!G14+'tab1'!F14*27%,NA())</f>
        <v>2.3397727649830715</v>
      </c>
      <c r="F14" s="22" t="e">
        <f>IF(B14&gt;=Datas!$C$6,'tab1'!G14+'tab1'!F14*27%,NA())</f>
        <v>#N/A</v>
      </c>
      <c r="G14" s="39">
        <v>2.2635100059800002</v>
      </c>
      <c r="H14" s="39">
        <v>2.7658089780547392</v>
      </c>
      <c r="I14" s="22">
        <f t="shared" si="2"/>
        <v>0.50229897207473906</v>
      </c>
      <c r="K14" s="6"/>
    </row>
    <row r="15" spans="1:15" s="1" customFormat="1" ht="12.75" customHeight="1" x14ac:dyDescent="0.2">
      <c r="B15" s="19">
        <f t="shared" si="3"/>
        <v>43009</v>
      </c>
      <c r="C15" s="20">
        <f t="shared" si="1"/>
        <v>2017</v>
      </c>
      <c r="D15" s="20">
        <f t="shared" si="0"/>
        <v>10</v>
      </c>
      <c r="E15" s="22">
        <f>IF(B15&lt;Datas!$C$7,'tab1'!G15+'tab1'!F15*27%,NA())</f>
        <v>2.4761147496669915</v>
      </c>
      <c r="F15" s="22" t="e">
        <f>IF(B15&gt;=Datas!$C$6,'tab1'!G15+'tab1'!F15*27%,NA())</f>
        <v>#N/A</v>
      </c>
      <c r="G15" s="39">
        <v>2.2542263729499998</v>
      </c>
      <c r="H15" s="39">
        <v>3.01694750281994</v>
      </c>
      <c r="I15" s="22">
        <f t="shared" si="2"/>
        <v>0.76272112986994012</v>
      </c>
      <c r="K15" s="6"/>
    </row>
    <row r="16" spans="1:15" s="1" customFormat="1" ht="12.75" customHeight="1" x14ac:dyDescent="0.2">
      <c r="B16" s="19">
        <f t="shared" si="3"/>
        <v>43040</v>
      </c>
      <c r="C16" s="20">
        <f t="shared" si="1"/>
        <v>2017</v>
      </c>
      <c r="D16" s="20">
        <f t="shared" si="0"/>
        <v>11</v>
      </c>
      <c r="E16" s="22">
        <f>IF(B16&lt;Datas!$C$7,'tab1'!G16+'tab1'!F16*27%,NA())</f>
        <v>2.4366712059164861</v>
      </c>
      <c r="F16" s="22" t="e">
        <f>IF(B16&gt;=Datas!$C$6,'tab1'!G16+'tab1'!F16*27%,NA())</f>
        <v>#N/A</v>
      </c>
      <c r="G16" s="39">
        <v>2.1422831717999999</v>
      </c>
      <c r="H16" s="39">
        <v>2.9130193336251038</v>
      </c>
      <c r="I16" s="22">
        <f t="shared" si="2"/>
        <v>0.77073616182510385</v>
      </c>
      <c r="K16" s="6"/>
    </row>
    <row r="17" spans="2:11" s="1" customFormat="1" ht="12.75" customHeight="1" x14ac:dyDescent="0.2">
      <c r="B17" s="19">
        <f t="shared" si="3"/>
        <v>43070</v>
      </c>
      <c r="C17" s="20">
        <f t="shared" si="1"/>
        <v>2017</v>
      </c>
      <c r="D17" s="20">
        <f t="shared" si="0"/>
        <v>12</v>
      </c>
      <c r="E17" s="22">
        <f>IF(B17&lt;Datas!$C$7,'tab1'!G17+'tab1'!F17*27%,NA())</f>
        <v>2.5400775560967288</v>
      </c>
      <c r="F17" s="22" t="e">
        <f>IF(B17&gt;=Datas!$C$6,'tab1'!G17+'tab1'!F17*27%,NA())</f>
        <v>#N/A</v>
      </c>
      <c r="G17" s="39">
        <v>2.2748600616000001</v>
      </c>
      <c r="H17" s="39">
        <v>3.1662978346418211</v>
      </c>
      <c r="I17" s="22">
        <f t="shared" si="2"/>
        <v>0.89143777304182104</v>
      </c>
      <c r="K17" s="6"/>
    </row>
    <row r="18" spans="2:11" s="1" customFormat="1" ht="12.75" customHeight="1" x14ac:dyDescent="0.2">
      <c r="B18" s="19">
        <f t="shared" si="3"/>
        <v>43101</v>
      </c>
      <c r="C18" s="20">
        <f t="shared" si="1"/>
        <v>2018</v>
      </c>
      <c r="D18" s="20">
        <f t="shared" si="0"/>
        <v>1</v>
      </c>
      <c r="E18" s="22">
        <f>IF(B18&lt;Datas!$C$7,'tab1'!G18+'tab1'!F18*27%,NA())</f>
        <v>2.3737808543423524</v>
      </c>
      <c r="F18" s="22" t="e">
        <f>IF(B18&gt;=Datas!$C$6,'tab1'!G18+'tab1'!F18*27%,NA())</f>
        <v>#N/A</v>
      </c>
      <c r="G18" s="39">
        <f>G6</f>
        <v>1.948557581415256</v>
      </c>
      <c r="H18" s="39">
        <f t="shared" ref="H18:H81" si="4">H6</f>
        <v>2.8121211178593319</v>
      </c>
      <c r="I18" s="22">
        <f t="shared" si="2"/>
        <v>0.86356353644407591</v>
      </c>
    </row>
    <row r="19" spans="2:11" s="1" customFormat="1" ht="12.75" customHeight="1" x14ac:dyDescent="0.2">
      <c r="B19" s="19">
        <f t="shared" si="3"/>
        <v>43132</v>
      </c>
      <c r="C19" s="20">
        <f t="shared" si="1"/>
        <v>2018</v>
      </c>
      <c r="D19" s="20">
        <f t="shared" si="0"/>
        <v>2</v>
      </c>
      <c r="E19" s="22">
        <f>IF(B19&lt;Datas!$C$7,'tab1'!G19+'tab1'!F19*27%,NA())</f>
        <v>2.0115259661202649</v>
      </c>
      <c r="F19" s="22" t="e">
        <f>IF(B19&gt;=Datas!$C$6,'tab1'!G19+'tab1'!F19*27%,NA())</f>
        <v>#N/A</v>
      </c>
      <c r="G19" s="39">
        <f t="shared" ref="G19:H82" si="5">G7</f>
        <v>1.8810701899994995</v>
      </c>
      <c r="H19" s="39">
        <f t="shared" si="4"/>
        <v>2.65865961070027</v>
      </c>
      <c r="I19" s="22">
        <f t="shared" si="2"/>
        <v>0.77758942070077053</v>
      </c>
    </row>
    <row r="20" spans="2:11" s="1" customFormat="1" ht="12.75" customHeight="1" x14ac:dyDescent="0.2">
      <c r="B20" s="19">
        <f t="shared" si="3"/>
        <v>43160</v>
      </c>
      <c r="C20" s="20">
        <f t="shared" si="1"/>
        <v>2018</v>
      </c>
      <c r="D20" s="20">
        <f t="shared" si="0"/>
        <v>3</v>
      </c>
      <c r="E20" s="22">
        <f>IF(B20&lt;Datas!$C$7,'tab1'!G20+'tab1'!F20*27%,NA())</f>
        <v>2.3468089554041156</v>
      </c>
      <c r="F20" s="22" t="e">
        <f>IF(B20&gt;=Datas!$C$6,'tab1'!G20+'tab1'!F20*27%,NA())</f>
        <v>#N/A</v>
      </c>
      <c r="G20" s="39">
        <f t="shared" si="5"/>
        <v>2.1406084234875902</v>
      </c>
      <c r="H20" s="39">
        <f t="shared" si="4"/>
        <v>2.6508530528612946</v>
      </c>
      <c r="I20" s="22">
        <f t="shared" si="2"/>
        <v>0.51024462937370441</v>
      </c>
    </row>
    <row r="21" spans="2:11" s="1" customFormat="1" ht="12.75" customHeight="1" x14ac:dyDescent="0.2">
      <c r="B21" s="19">
        <f t="shared" si="3"/>
        <v>43191</v>
      </c>
      <c r="C21" s="20">
        <f t="shared" si="1"/>
        <v>2018</v>
      </c>
      <c r="D21" s="20">
        <f t="shared" si="0"/>
        <v>4</v>
      </c>
      <c r="E21" s="22">
        <f>IF(B21&lt;Datas!$C$7,'tab1'!G21+'tab1'!F21*27%,NA())</f>
        <v>2.1539013302874577</v>
      </c>
      <c r="F21" s="22" t="e">
        <f>IF(B21&gt;=Datas!$C$6,'tab1'!G21+'tab1'!F21*27%,NA())</f>
        <v>#N/A</v>
      </c>
      <c r="G21" s="39">
        <f t="shared" si="5"/>
        <v>1.8620276340273501</v>
      </c>
      <c r="H21" s="39">
        <f t="shared" si="4"/>
        <v>2.7365648295086831</v>
      </c>
      <c r="I21" s="22">
        <f t="shared" si="2"/>
        <v>0.87453719548133302</v>
      </c>
    </row>
    <row r="22" spans="2:11" s="1" customFormat="1" ht="12.75" customHeight="1" x14ac:dyDescent="0.2">
      <c r="B22" s="19">
        <f t="shared" si="3"/>
        <v>43221</v>
      </c>
      <c r="C22" s="20">
        <f t="shared" si="1"/>
        <v>2018</v>
      </c>
      <c r="D22" s="20">
        <f t="shared" si="0"/>
        <v>5</v>
      </c>
      <c r="E22" s="22">
        <f>IF(B22&lt;Datas!$C$7,'tab1'!G22+'tab1'!F22*27%,NA())</f>
        <v>2.1292515270836905</v>
      </c>
      <c r="F22" s="22" t="e">
        <f>IF(B22&gt;=Datas!$C$6,'tab1'!G22+'tab1'!F22*27%,NA())</f>
        <v>#N/A</v>
      </c>
      <c r="G22" s="39">
        <f t="shared" si="5"/>
        <v>1.9817632874634667</v>
      </c>
      <c r="H22" s="39">
        <f t="shared" si="4"/>
        <v>2.7757024194154716</v>
      </c>
      <c r="I22" s="22">
        <f t="shared" si="2"/>
        <v>0.79393913195200483</v>
      </c>
    </row>
    <row r="23" spans="2:11" s="1" customFormat="1" ht="12.75" customHeight="1" x14ac:dyDescent="0.2">
      <c r="B23" s="19">
        <f t="shared" si="3"/>
        <v>43252</v>
      </c>
      <c r="C23" s="20">
        <f t="shared" si="1"/>
        <v>2018</v>
      </c>
      <c r="D23" s="20">
        <f t="shared" si="0"/>
        <v>6</v>
      </c>
      <c r="E23" s="22">
        <f>IF(B23&lt;Datas!$C$7,'tab1'!G23+'tab1'!F23*27%,NA())</f>
        <v>2.5410924599966256</v>
      </c>
      <c r="F23" s="22" t="e">
        <f>IF(B23&gt;=Datas!$C$6,'tab1'!G23+'tab1'!F23*27%,NA())</f>
        <v>#N/A</v>
      </c>
      <c r="G23" s="39">
        <f t="shared" si="5"/>
        <v>2.1106837170384352</v>
      </c>
      <c r="H23" s="39">
        <f t="shared" si="4"/>
        <v>2.5811981696946833</v>
      </c>
      <c r="I23" s="22">
        <f t="shared" si="2"/>
        <v>0.47051445265624814</v>
      </c>
    </row>
    <row r="24" spans="2:11" s="1" customFormat="1" ht="12.75" customHeight="1" x14ac:dyDescent="0.2">
      <c r="B24" s="19">
        <f t="shared" si="3"/>
        <v>43282</v>
      </c>
      <c r="C24" s="20">
        <f t="shared" si="1"/>
        <v>2018</v>
      </c>
      <c r="D24" s="20">
        <f t="shared" si="0"/>
        <v>7</v>
      </c>
      <c r="E24" s="22">
        <f>IF(B24&lt;Datas!$C$7,'tab1'!G24+'tab1'!F24*27%,NA())</f>
        <v>2.5463851412201128</v>
      </c>
      <c r="F24" s="22" t="e">
        <f>IF(B24&gt;=Datas!$C$6,'tab1'!G24+'tab1'!F24*27%,NA())</f>
        <v>#N/A</v>
      </c>
      <c r="G24" s="39">
        <f t="shared" si="5"/>
        <v>2.1254100992294376</v>
      </c>
      <c r="H24" s="39">
        <f t="shared" si="4"/>
        <v>2.7950202819626471</v>
      </c>
      <c r="I24" s="22">
        <f t="shared" si="2"/>
        <v>0.66961018273320949</v>
      </c>
    </row>
    <row r="25" spans="2:11" s="1" customFormat="1" ht="12.75" customHeight="1" x14ac:dyDescent="0.2">
      <c r="B25" s="19">
        <f t="shared" si="3"/>
        <v>43313</v>
      </c>
      <c r="C25" s="20">
        <f t="shared" si="1"/>
        <v>2018</v>
      </c>
      <c r="D25" s="20">
        <f t="shared" si="0"/>
        <v>8</v>
      </c>
      <c r="E25" s="22">
        <f>IF(B25&lt;Datas!$C$7,'tab1'!G25+'tab1'!F25*27%,NA())</f>
        <v>2.860540430348522</v>
      </c>
      <c r="F25" s="22" t="e">
        <f>IF(B25&gt;=Datas!$C$6,'tab1'!G25+'tab1'!F25*27%,NA())</f>
        <v>#N/A</v>
      </c>
      <c r="G25" s="39">
        <f t="shared" si="5"/>
        <v>2.2968974794704966</v>
      </c>
      <c r="H25" s="39">
        <f t="shared" si="4"/>
        <v>2.8066168468109511</v>
      </c>
      <c r="I25" s="22">
        <f t="shared" si="2"/>
        <v>0.50971936734045453</v>
      </c>
    </row>
    <row r="26" spans="2:11" s="1" customFormat="1" ht="12.75" customHeight="1" x14ac:dyDescent="0.2">
      <c r="B26" s="19">
        <f t="shared" si="3"/>
        <v>43344</v>
      </c>
      <c r="C26" s="20">
        <f t="shared" si="1"/>
        <v>2018</v>
      </c>
      <c r="D26" s="20">
        <f t="shared" si="0"/>
        <v>9</v>
      </c>
      <c r="E26" s="22">
        <f>IF(B26&lt;Datas!$C$7,'tab1'!G26+'tab1'!F26*27%,NA())</f>
        <v>2.784417756402521</v>
      </c>
      <c r="F26" s="22" t="e">
        <f>IF(B26&gt;=Datas!$C$6,'tab1'!G26+'tab1'!F26*27%,NA())</f>
        <v>#N/A</v>
      </c>
      <c r="G26" s="39">
        <f t="shared" si="5"/>
        <v>2.2635100059800002</v>
      </c>
      <c r="H26" s="39">
        <f t="shared" si="4"/>
        <v>2.7658089780547392</v>
      </c>
      <c r="I26" s="22">
        <f t="shared" si="2"/>
        <v>0.50229897207473906</v>
      </c>
    </row>
    <row r="27" spans="2:11" s="1" customFormat="1" ht="12.75" customHeight="1" x14ac:dyDescent="0.2">
      <c r="B27" s="19">
        <f t="shared" si="3"/>
        <v>43374</v>
      </c>
      <c r="C27" s="20">
        <f t="shared" si="1"/>
        <v>2018</v>
      </c>
      <c r="D27" s="20">
        <f t="shared" si="0"/>
        <v>10</v>
      </c>
      <c r="E27" s="22">
        <f>IF(B27&lt;Datas!$C$7,'tab1'!G27+'tab1'!F27*27%,NA())</f>
        <v>2.9832329805284856</v>
      </c>
      <c r="F27" s="22" t="e">
        <f>IF(B27&gt;=Datas!$C$6,'tab1'!G27+'tab1'!F27*27%,NA())</f>
        <v>#N/A</v>
      </c>
      <c r="G27" s="39">
        <f t="shared" si="5"/>
        <v>2.2542263729499998</v>
      </c>
      <c r="H27" s="39">
        <f t="shared" si="4"/>
        <v>3.01694750281994</v>
      </c>
      <c r="I27" s="22">
        <f t="shared" si="2"/>
        <v>0.76272112986994012</v>
      </c>
    </row>
    <row r="28" spans="2:11" s="1" customFormat="1" ht="12.75" customHeight="1" x14ac:dyDescent="0.2">
      <c r="B28" s="19">
        <f t="shared" si="3"/>
        <v>43405</v>
      </c>
      <c r="C28" s="20">
        <f t="shared" si="1"/>
        <v>2018</v>
      </c>
      <c r="D28" s="20">
        <f t="shared" si="0"/>
        <v>11</v>
      </c>
      <c r="E28" s="22">
        <f>IF(B28&lt;Datas!$C$7,'tab1'!G28+'tab1'!F28*27%,NA())</f>
        <v>2.7595773957494938</v>
      </c>
      <c r="F28" s="22" t="e">
        <f>IF(B28&gt;=Datas!$C$6,'tab1'!G28+'tab1'!F28*27%,NA())</f>
        <v>#N/A</v>
      </c>
      <c r="G28" s="39">
        <f t="shared" si="5"/>
        <v>2.1422831717999999</v>
      </c>
      <c r="H28" s="39">
        <f t="shared" si="4"/>
        <v>2.9130193336251038</v>
      </c>
      <c r="I28" s="22">
        <f t="shared" si="2"/>
        <v>0.77073616182510385</v>
      </c>
    </row>
    <row r="29" spans="2:11" s="1" customFormat="1" ht="12.75" customHeight="1" x14ac:dyDescent="0.2">
      <c r="B29" s="19">
        <f t="shared" si="3"/>
        <v>43435</v>
      </c>
      <c r="C29" s="20">
        <f t="shared" si="1"/>
        <v>2018</v>
      </c>
      <c r="D29" s="20">
        <f t="shared" si="0"/>
        <v>12</v>
      </c>
      <c r="E29" s="22">
        <f>IF(B29&lt;Datas!$C$7,'tab1'!G29+'tab1'!F29*27%,NA())</f>
        <v>2.9502339900900583</v>
      </c>
      <c r="F29" s="22" t="e">
        <f>IF(B29&gt;=Datas!$C$6,'tab1'!G29+'tab1'!F29*27%,NA())</f>
        <v>#N/A</v>
      </c>
      <c r="G29" s="39">
        <f t="shared" si="5"/>
        <v>2.2748600616000001</v>
      </c>
      <c r="H29" s="39">
        <f t="shared" si="4"/>
        <v>3.1662978346418211</v>
      </c>
      <c r="I29" s="22">
        <f t="shared" si="2"/>
        <v>0.89143777304182104</v>
      </c>
    </row>
    <row r="30" spans="2:11" s="1" customFormat="1" ht="12.75" customHeight="1" x14ac:dyDescent="0.2">
      <c r="B30" s="19">
        <f t="shared" si="3"/>
        <v>43466</v>
      </c>
      <c r="C30" s="20">
        <f t="shared" si="1"/>
        <v>2019</v>
      </c>
      <c r="D30" s="20">
        <f t="shared" si="0"/>
        <v>1</v>
      </c>
      <c r="E30" s="22">
        <f>IF(B30&lt;Datas!$C$7,'tab1'!G30+'tab1'!F30*27%,NA())</f>
        <v>3.1816712292321583</v>
      </c>
      <c r="F30" s="22" t="e">
        <f>IF(B30&gt;=Datas!$C$6,'tab1'!G30+'tab1'!F30*27%,NA())</f>
        <v>#N/A</v>
      </c>
      <c r="G30" s="39">
        <f t="shared" si="5"/>
        <v>1.948557581415256</v>
      </c>
      <c r="H30" s="39">
        <f t="shared" si="4"/>
        <v>2.8121211178593319</v>
      </c>
      <c r="I30" s="22">
        <f t="shared" si="2"/>
        <v>0.86356353644407591</v>
      </c>
    </row>
    <row r="31" spans="2:11" s="1" customFormat="1" ht="12.75" customHeight="1" x14ac:dyDescent="0.2">
      <c r="B31" s="19">
        <f t="shared" si="3"/>
        <v>43497</v>
      </c>
      <c r="C31" s="20">
        <f t="shared" si="1"/>
        <v>2019</v>
      </c>
      <c r="D31" s="20">
        <f t="shared" si="0"/>
        <v>2</v>
      </c>
      <c r="E31" s="22">
        <f>IF(B31&lt;Datas!$C$7,'tab1'!G31+'tab1'!F31*27%,NA())</f>
        <v>2.5846724408051975</v>
      </c>
      <c r="F31" s="22" t="e">
        <f>IF(B31&gt;=Datas!$C$6,'tab1'!G31+'tab1'!F31*27%,NA())</f>
        <v>#N/A</v>
      </c>
      <c r="G31" s="39">
        <f t="shared" si="5"/>
        <v>1.8810701899994995</v>
      </c>
      <c r="H31" s="39">
        <f t="shared" si="4"/>
        <v>2.65865961070027</v>
      </c>
      <c r="I31" s="22">
        <f t="shared" si="2"/>
        <v>0.77758942070077053</v>
      </c>
    </row>
    <row r="32" spans="2:11" s="1" customFormat="1" ht="12.75" customHeight="1" x14ac:dyDescent="0.2">
      <c r="B32" s="19">
        <f t="shared" si="3"/>
        <v>43525</v>
      </c>
      <c r="C32" s="20">
        <f t="shared" si="1"/>
        <v>2019</v>
      </c>
      <c r="D32" s="20">
        <f t="shared" si="0"/>
        <v>3</v>
      </c>
      <c r="E32" s="22">
        <f>IF(B32&lt;Datas!$C$7,'tab1'!G32+'tab1'!F32*27%,NA())</f>
        <v>2.5066103607406989</v>
      </c>
      <c r="F32" s="22" t="e">
        <f>IF(B32&gt;=Datas!$C$6,'tab1'!G32+'tab1'!F32*27%,NA())</f>
        <v>#N/A</v>
      </c>
      <c r="G32" s="39">
        <f t="shared" si="5"/>
        <v>2.1406084234875902</v>
      </c>
      <c r="H32" s="39">
        <f t="shared" si="4"/>
        <v>2.6508530528612946</v>
      </c>
      <c r="I32" s="22">
        <f t="shared" si="2"/>
        <v>0.51024462937370441</v>
      </c>
    </row>
    <row r="33" spans="2:9" s="1" customFormat="1" ht="12.75" customHeight="1" x14ac:dyDescent="0.2">
      <c r="B33" s="19">
        <f t="shared" si="3"/>
        <v>43556</v>
      </c>
      <c r="C33" s="20">
        <f t="shared" si="1"/>
        <v>2019</v>
      </c>
      <c r="D33" s="20">
        <f t="shared" si="0"/>
        <v>4</v>
      </c>
      <c r="E33" s="22">
        <f>IF(B33&lt;Datas!$C$7,'tab1'!G33+'tab1'!F33*27%,NA())</f>
        <v>2.6941180673144456</v>
      </c>
      <c r="F33" s="22" t="e">
        <f>IF(B33&gt;=Datas!$C$6,'tab1'!G33+'tab1'!F33*27%,NA())</f>
        <v>#N/A</v>
      </c>
      <c r="G33" s="39">
        <f t="shared" si="5"/>
        <v>1.8620276340273501</v>
      </c>
      <c r="H33" s="39">
        <f t="shared" si="4"/>
        <v>2.7365648295086831</v>
      </c>
      <c r="I33" s="22">
        <f t="shared" si="2"/>
        <v>0.87453719548133302</v>
      </c>
    </row>
    <row r="34" spans="2:9" s="1" customFormat="1" ht="12.75" customHeight="1" x14ac:dyDescent="0.2">
      <c r="B34" s="19">
        <f t="shared" si="3"/>
        <v>43586</v>
      </c>
      <c r="C34" s="20">
        <f t="shared" si="1"/>
        <v>2019</v>
      </c>
      <c r="D34" s="20">
        <f t="shared" si="0"/>
        <v>5</v>
      </c>
      <c r="E34" s="22">
        <f>IF(B34&lt;Datas!$C$7,'tab1'!G34+'tab1'!F34*27%,NA())</f>
        <v>2.978684972693328</v>
      </c>
      <c r="F34" s="22" t="e">
        <f>IF(B34&gt;=Datas!$C$6,'tab1'!G34+'tab1'!F34*27%,NA())</f>
        <v>#N/A</v>
      </c>
      <c r="G34" s="39">
        <f t="shared" si="5"/>
        <v>1.9817632874634667</v>
      </c>
      <c r="H34" s="39">
        <f t="shared" si="4"/>
        <v>2.7757024194154716</v>
      </c>
      <c r="I34" s="22">
        <f t="shared" si="2"/>
        <v>0.79393913195200483</v>
      </c>
    </row>
    <row r="35" spans="2:9" s="1" customFormat="1" ht="12.75" customHeight="1" x14ac:dyDescent="0.2">
      <c r="B35" s="19">
        <f t="shared" si="3"/>
        <v>43617</v>
      </c>
      <c r="C35" s="20">
        <f t="shared" si="1"/>
        <v>2019</v>
      </c>
      <c r="D35" s="20">
        <f t="shared" si="0"/>
        <v>6</v>
      </c>
      <c r="E35" s="22">
        <f>IF(B35&lt;Datas!$C$7,'tab1'!G35+'tab1'!F35*27%,NA())</f>
        <v>2.3959134055871667</v>
      </c>
      <c r="F35" s="22" t="e">
        <f>IF(B35&gt;=Datas!$C$6,'tab1'!G35+'tab1'!F35*27%,NA())</f>
        <v>#N/A</v>
      </c>
      <c r="G35" s="39">
        <f t="shared" si="5"/>
        <v>2.1106837170384352</v>
      </c>
      <c r="H35" s="39">
        <f t="shared" si="4"/>
        <v>2.5811981696946833</v>
      </c>
      <c r="I35" s="22">
        <f t="shared" si="2"/>
        <v>0.47051445265624814</v>
      </c>
    </row>
    <row r="36" spans="2:9" s="1" customFormat="1" ht="12.75" customHeight="1" x14ac:dyDescent="0.2">
      <c r="B36" s="19">
        <f t="shared" si="3"/>
        <v>43647</v>
      </c>
      <c r="C36" s="20">
        <f t="shared" si="1"/>
        <v>2019</v>
      </c>
      <c r="D36" s="20">
        <f t="shared" si="0"/>
        <v>7</v>
      </c>
      <c r="E36" s="22">
        <f>IF(B36&lt;Datas!$C$7,'tab1'!G36+'tab1'!F36*27%,NA())</f>
        <v>2.8118727373350891</v>
      </c>
      <c r="F36" s="22" t="e">
        <f>IF(B36&gt;=Datas!$C$6,'tab1'!G36+'tab1'!F36*27%,NA())</f>
        <v>#N/A</v>
      </c>
      <c r="G36" s="39">
        <f t="shared" si="5"/>
        <v>2.1254100992294376</v>
      </c>
      <c r="H36" s="39">
        <f t="shared" si="4"/>
        <v>2.7950202819626471</v>
      </c>
      <c r="I36" s="22">
        <f t="shared" si="2"/>
        <v>0.66961018273320949</v>
      </c>
    </row>
    <row r="37" spans="2:9" s="1" customFormat="1" ht="12.75" customHeight="1" x14ac:dyDescent="0.2">
      <c r="B37" s="19">
        <f t="shared" si="3"/>
        <v>43678</v>
      </c>
      <c r="C37" s="20">
        <f t="shared" si="1"/>
        <v>2019</v>
      </c>
      <c r="D37" s="20">
        <f t="shared" si="0"/>
        <v>8</v>
      </c>
      <c r="E37" s="22">
        <f>IF(B37&lt;Datas!$C$7,'tab1'!G37+'tab1'!F37*27%,NA())</f>
        <v>2.8051873395347284</v>
      </c>
      <c r="F37" s="22" t="e">
        <f>IF(B37&gt;=Datas!$C$6,'tab1'!G37+'tab1'!F37*27%,NA())</f>
        <v>#N/A</v>
      </c>
      <c r="G37" s="39">
        <f t="shared" si="5"/>
        <v>2.2968974794704966</v>
      </c>
      <c r="H37" s="39">
        <f t="shared" si="4"/>
        <v>2.8066168468109511</v>
      </c>
      <c r="I37" s="22">
        <f t="shared" si="2"/>
        <v>0.50971936734045453</v>
      </c>
    </row>
    <row r="38" spans="2:9" s="1" customFormat="1" ht="12.75" customHeight="1" x14ac:dyDescent="0.2">
      <c r="B38" s="19">
        <f t="shared" si="3"/>
        <v>43709</v>
      </c>
      <c r="C38" s="20">
        <f t="shared" si="1"/>
        <v>2019</v>
      </c>
      <c r="D38" s="20">
        <f t="shared" si="0"/>
        <v>9</v>
      </c>
      <c r="E38" s="22">
        <f>IF(B38&lt;Datas!$C$7,'tab1'!G38+'tab1'!F38*27%,NA())</f>
        <v>2.7006265170391157</v>
      </c>
      <c r="F38" s="22" t="e">
        <f>IF(B38&gt;=Datas!$C$6,'tab1'!G38+'tab1'!F38*27%,NA())</f>
        <v>#N/A</v>
      </c>
      <c r="G38" s="39">
        <f t="shared" si="5"/>
        <v>2.2635100059800002</v>
      </c>
      <c r="H38" s="39">
        <f t="shared" si="4"/>
        <v>2.7658089780547392</v>
      </c>
      <c r="I38" s="22">
        <f t="shared" si="2"/>
        <v>0.50229897207473906</v>
      </c>
    </row>
    <row r="39" spans="2:9" s="1" customFormat="1" ht="12.75" customHeight="1" x14ac:dyDescent="0.2">
      <c r="B39" s="19">
        <f t="shared" si="3"/>
        <v>43739</v>
      </c>
      <c r="C39" s="20">
        <f t="shared" si="1"/>
        <v>2019</v>
      </c>
      <c r="D39" s="20">
        <f t="shared" si="0"/>
        <v>10</v>
      </c>
      <c r="E39" s="22">
        <f>IF(B39&lt;Datas!$C$7,'tab1'!G39+'tab1'!F39*27%,NA())</f>
        <v>3.0690076335996412</v>
      </c>
      <c r="F39" s="22" t="e">
        <f>IF(B39&gt;=Datas!$C$6,'tab1'!G39+'tab1'!F39*27%,NA())</f>
        <v>#N/A</v>
      </c>
      <c r="G39" s="39">
        <f t="shared" si="5"/>
        <v>2.2542263729499998</v>
      </c>
      <c r="H39" s="39">
        <f t="shared" si="4"/>
        <v>3.01694750281994</v>
      </c>
      <c r="I39" s="22">
        <f t="shared" si="2"/>
        <v>0.76272112986994012</v>
      </c>
    </row>
    <row r="40" spans="2:9" s="1" customFormat="1" ht="12.75" customHeight="1" x14ac:dyDescent="0.2">
      <c r="B40" s="19">
        <f t="shared" si="3"/>
        <v>43770</v>
      </c>
      <c r="C40" s="20">
        <f t="shared" si="1"/>
        <v>2019</v>
      </c>
      <c r="D40" s="20">
        <f t="shared" si="0"/>
        <v>11</v>
      </c>
      <c r="E40" s="22">
        <f>IF(B40&lt;Datas!$C$7,'tab1'!G40+'tab1'!F40*27%,NA())</f>
        <v>2.9306651112870306</v>
      </c>
      <c r="F40" s="22" t="e">
        <f>IF(B40&gt;=Datas!$C$6,'tab1'!G40+'tab1'!F40*27%,NA())</f>
        <v>#N/A</v>
      </c>
      <c r="G40" s="39">
        <f t="shared" si="5"/>
        <v>2.1422831717999999</v>
      </c>
      <c r="H40" s="39">
        <f t="shared" si="4"/>
        <v>2.9130193336251038</v>
      </c>
      <c r="I40" s="22">
        <f t="shared" si="2"/>
        <v>0.77073616182510385</v>
      </c>
    </row>
    <row r="41" spans="2:9" s="1" customFormat="1" ht="12.75" customHeight="1" x14ac:dyDescent="0.2">
      <c r="B41" s="19">
        <f t="shared" si="3"/>
        <v>43800</v>
      </c>
      <c r="C41" s="20">
        <f t="shared" si="1"/>
        <v>2019</v>
      </c>
      <c r="D41" s="20">
        <f t="shared" si="0"/>
        <v>12</v>
      </c>
      <c r="E41" s="22">
        <f>IF(B41&lt;Datas!$C$7,'tab1'!G41+'tab1'!F41*27%,NA())</f>
        <v>2.9596496021983887</v>
      </c>
      <c r="F41" s="22" t="e">
        <f>IF(B41&gt;=Datas!$C$6,'tab1'!G41+'tab1'!F41*27%,NA())</f>
        <v>#N/A</v>
      </c>
      <c r="G41" s="39">
        <f t="shared" si="5"/>
        <v>2.2748600616000001</v>
      </c>
      <c r="H41" s="39">
        <f t="shared" si="4"/>
        <v>3.1662978346418211</v>
      </c>
      <c r="I41" s="22">
        <f t="shared" si="2"/>
        <v>0.89143777304182104</v>
      </c>
    </row>
    <row r="42" spans="2:9" s="1" customFormat="1" ht="12.75" customHeight="1" x14ac:dyDescent="0.2">
      <c r="B42" s="19">
        <f t="shared" si="3"/>
        <v>43831</v>
      </c>
      <c r="C42" s="20">
        <f t="shared" si="1"/>
        <v>2020</v>
      </c>
      <c r="D42" s="20">
        <f t="shared" si="0"/>
        <v>1</v>
      </c>
      <c r="E42" s="22">
        <f>IF(B42&lt;Datas!$C$7,'tab1'!G42+'tab1'!F42*27%,NA())</f>
        <v>2.7665525912651843</v>
      </c>
      <c r="F42" s="22" t="e">
        <f>IF(B42&gt;=Datas!$C$6,'tab1'!G42+'tab1'!F42*27%,NA())</f>
        <v>#N/A</v>
      </c>
      <c r="G42" s="39">
        <f t="shared" si="5"/>
        <v>1.948557581415256</v>
      </c>
      <c r="H42" s="39">
        <f t="shared" si="4"/>
        <v>2.8121211178593319</v>
      </c>
      <c r="I42" s="22">
        <f t="shared" si="2"/>
        <v>0.86356353644407591</v>
      </c>
    </row>
    <row r="43" spans="2:9" s="1" customFormat="1" ht="12.75" customHeight="1" x14ac:dyDescent="0.2">
      <c r="B43" s="19">
        <f t="shared" si="3"/>
        <v>43862</v>
      </c>
      <c r="C43" s="20">
        <f t="shared" si="1"/>
        <v>2020</v>
      </c>
      <c r="D43" s="20">
        <f t="shared" si="0"/>
        <v>2</v>
      </c>
      <c r="E43" s="22">
        <f>IF(B43&lt;Datas!$C$7,'tab1'!G43+'tab1'!F43*27%,NA())</f>
        <v>2.5718857823608228</v>
      </c>
      <c r="F43" s="22" t="e">
        <f>IF(B43&gt;=Datas!$C$6,'tab1'!G43+'tab1'!F43*27%,NA())</f>
        <v>#N/A</v>
      </c>
      <c r="G43" s="39">
        <f t="shared" si="5"/>
        <v>1.8810701899994995</v>
      </c>
      <c r="H43" s="39">
        <f t="shared" si="4"/>
        <v>2.65865961070027</v>
      </c>
      <c r="I43" s="22">
        <f t="shared" si="2"/>
        <v>0.77758942070077053</v>
      </c>
    </row>
    <row r="44" spans="2:9" s="1" customFormat="1" ht="12.75" customHeight="1" x14ac:dyDescent="0.2">
      <c r="B44" s="19">
        <f t="shared" si="3"/>
        <v>43891</v>
      </c>
      <c r="C44" s="20">
        <f t="shared" si="1"/>
        <v>2020</v>
      </c>
      <c r="D44" s="20">
        <f t="shared" si="0"/>
        <v>3</v>
      </c>
      <c r="E44" s="22">
        <f>IF(B44&lt;Datas!$C$7,'tab1'!G44+'tab1'!F44*27%,NA())</f>
        <v>2.180960826769788</v>
      </c>
      <c r="F44" s="22" t="e">
        <f>IF(B44&gt;=Datas!$C$6,'tab1'!G44+'tab1'!F44*27%,NA())</f>
        <v>#N/A</v>
      </c>
      <c r="G44" s="39">
        <f t="shared" si="5"/>
        <v>2.1406084234875902</v>
      </c>
      <c r="H44" s="39">
        <f t="shared" si="4"/>
        <v>2.6508530528612946</v>
      </c>
      <c r="I44" s="22">
        <f t="shared" si="2"/>
        <v>0.51024462937370441</v>
      </c>
    </row>
    <row r="45" spans="2:9" s="1" customFormat="1" ht="12.75" customHeight="1" x14ac:dyDescent="0.2">
      <c r="B45" s="19">
        <f t="shared" si="3"/>
        <v>43922</v>
      </c>
      <c r="C45" s="20">
        <f t="shared" si="1"/>
        <v>2020</v>
      </c>
      <c r="D45" s="20">
        <f t="shared" si="0"/>
        <v>4</v>
      </c>
      <c r="E45" s="22">
        <f>IF(B45&lt;Datas!$C$7,'tab1'!G45+'tab1'!F45*27%,NA())</f>
        <v>1.8082970485870709</v>
      </c>
      <c r="F45" s="22" t="e">
        <f>IF(B45&gt;=Datas!$C$6,'tab1'!G45+'tab1'!F45*27%,NA())</f>
        <v>#N/A</v>
      </c>
      <c r="G45" s="39">
        <f t="shared" si="5"/>
        <v>1.8620276340273501</v>
      </c>
      <c r="H45" s="39">
        <f t="shared" si="4"/>
        <v>2.7365648295086831</v>
      </c>
      <c r="I45" s="22">
        <f t="shared" si="2"/>
        <v>0.87453719548133302</v>
      </c>
    </row>
    <row r="46" spans="2:9" s="1" customFormat="1" ht="12.75" customHeight="1" x14ac:dyDescent="0.2">
      <c r="B46" s="19">
        <f t="shared" si="3"/>
        <v>43952</v>
      </c>
      <c r="C46" s="20">
        <f t="shared" si="1"/>
        <v>2020</v>
      </c>
      <c r="D46" s="20">
        <f t="shared" si="0"/>
        <v>5</v>
      </c>
      <c r="E46" s="22">
        <f>IF(B46&lt;Datas!$C$7,'tab1'!G46+'tab1'!F46*27%,NA())</f>
        <v>2.1353530237273217</v>
      </c>
      <c r="F46" s="22" t="e">
        <f>IF(B46&gt;=Datas!$C$6,'tab1'!G46+'tab1'!F46*27%,NA())</f>
        <v>#N/A</v>
      </c>
      <c r="G46" s="39">
        <f t="shared" si="5"/>
        <v>1.9817632874634667</v>
      </c>
      <c r="H46" s="39">
        <f t="shared" si="4"/>
        <v>2.7757024194154716</v>
      </c>
      <c r="I46" s="22">
        <f t="shared" si="2"/>
        <v>0.79393913195200483</v>
      </c>
    </row>
    <row r="47" spans="2:9" s="1" customFormat="1" ht="12.75" customHeight="1" x14ac:dyDescent="0.2">
      <c r="B47" s="19">
        <f t="shared" si="3"/>
        <v>43983</v>
      </c>
      <c r="C47" s="20">
        <f t="shared" si="1"/>
        <v>2020</v>
      </c>
      <c r="D47" s="20">
        <f t="shared" si="0"/>
        <v>6</v>
      </c>
      <c r="E47" s="22">
        <f>IF(B47&lt;Datas!$C$7,'tab1'!G47+'tab1'!F47*27%,NA())</f>
        <v>2.2031511712723764</v>
      </c>
      <c r="F47" s="22" t="e">
        <f>IF(B47&gt;=Datas!$C$6,'tab1'!G47+'tab1'!F47*27%,NA())</f>
        <v>#N/A</v>
      </c>
      <c r="G47" s="39">
        <f t="shared" si="5"/>
        <v>2.1106837170384352</v>
      </c>
      <c r="H47" s="39">
        <f t="shared" si="4"/>
        <v>2.5811981696946833</v>
      </c>
      <c r="I47" s="22">
        <f t="shared" si="2"/>
        <v>0.47051445265624814</v>
      </c>
    </row>
    <row r="48" spans="2:9" s="1" customFormat="1" ht="12.75" customHeight="1" x14ac:dyDescent="0.2">
      <c r="B48" s="19">
        <f t="shared" si="3"/>
        <v>44013</v>
      </c>
      <c r="C48" s="20">
        <f t="shared" si="1"/>
        <v>2020</v>
      </c>
      <c r="D48" s="20">
        <f t="shared" si="0"/>
        <v>7</v>
      </c>
      <c r="E48" s="22">
        <f>IF(B48&lt;Datas!$C$7,'tab1'!G48+'tab1'!F48*27%,NA())</f>
        <v>2.3919475510957966</v>
      </c>
      <c r="F48" s="22" t="e">
        <f>IF(B48&gt;=Datas!$C$6,'tab1'!G48+'tab1'!F48*27%,NA())</f>
        <v>#N/A</v>
      </c>
      <c r="G48" s="39">
        <f t="shared" si="5"/>
        <v>2.1254100992294376</v>
      </c>
      <c r="H48" s="39">
        <f t="shared" si="4"/>
        <v>2.7950202819626471</v>
      </c>
      <c r="I48" s="22">
        <f t="shared" si="2"/>
        <v>0.66961018273320949</v>
      </c>
    </row>
    <row r="49" spans="2:9" s="1" customFormat="1" ht="12.75" customHeight="1" x14ac:dyDescent="0.2">
      <c r="B49" s="19">
        <f t="shared" si="3"/>
        <v>44044</v>
      </c>
      <c r="C49" s="20">
        <f t="shared" si="1"/>
        <v>2020</v>
      </c>
      <c r="D49" s="20">
        <f t="shared" si="0"/>
        <v>8</v>
      </c>
      <c r="E49" s="22">
        <f>IF(B49&lt;Datas!$C$7,'tab1'!G49+'tab1'!F49*27%,NA())</f>
        <v>2.407305932777799</v>
      </c>
      <c r="F49" s="22" t="e">
        <f>IF(B49&gt;=Datas!$C$6,'tab1'!G49+'tab1'!F49*27%,NA())</f>
        <v>#N/A</v>
      </c>
      <c r="G49" s="39">
        <f t="shared" si="5"/>
        <v>2.2968974794704966</v>
      </c>
      <c r="H49" s="39">
        <f t="shared" si="4"/>
        <v>2.8066168468109511</v>
      </c>
      <c r="I49" s="22">
        <f t="shared" si="2"/>
        <v>0.50971936734045453</v>
      </c>
    </row>
    <row r="50" spans="2:9" s="1" customFormat="1" ht="12.75" customHeight="1" x14ac:dyDescent="0.2">
      <c r="B50" s="19">
        <f t="shared" si="3"/>
        <v>44075</v>
      </c>
      <c r="C50" s="20">
        <f t="shared" si="1"/>
        <v>2020</v>
      </c>
      <c r="D50" s="20">
        <f t="shared" si="0"/>
        <v>9</v>
      </c>
      <c r="E50" s="22">
        <f>IF(B50&lt;Datas!$C$7,'tab1'!G50+'tab1'!F50*27%,NA())</f>
        <v>2.6040778889479475</v>
      </c>
      <c r="F50" s="22" t="e">
        <f>IF(B50&gt;=Datas!$C$6,'tab1'!G50+'tab1'!F50*27%,NA())</f>
        <v>#N/A</v>
      </c>
      <c r="G50" s="39">
        <f t="shared" si="5"/>
        <v>2.2635100059800002</v>
      </c>
      <c r="H50" s="39">
        <f t="shared" si="4"/>
        <v>2.7658089780547392</v>
      </c>
      <c r="I50" s="22">
        <f t="shared" si="2"/>
        <v>0.50229897207473906</v>
      </c>
    </row>
    <row r="51" spans="2:9" s="1" customFormat="1" ht="12.75" customHeight="1" x14ac:dyDescent="0.2">
      <c r="B51" s="19">
        <f t="shared" si="3"/>
        <v>44105</v>
      </c>
      <c r="C51" s="20">
        <f t="shared" si="1"/>
        <v>2020</v>
      </c>
      <c r="D51" s="20">
        <f t="shared" si="0"/>
        <v>10</v>
      </c>
      <c r="E51" s="22">
        <f>IF(B51&lt;Datas!$C$7,'tab1'!G51+'tab1'!F51*27%,NA())</f>
        <v>2.8580361608326585</v>
      </c>
      <c r="F51" s="22" t="e">
        <f>IF(B51&gt;=Datas!$C$6,'tab1'!G51+'tab1'!F51*27%,NA())</f>
        <v>#N/A</v>
      </c>
      <c r="G51" s="39">
        <f t="shared" si="5"/>
        <v>2.2542263729499998</v>
      </c>
      <c r="H51" s="39">
        <f t="shared" si="4"/>
        <v>3.01694750281994</v>
      </c>
      <c r="I51" s="22">
        <f t="shared" si="2"/>
        <v>0.76272112986994012</v>
      </c>
    </row>
    <row r="52" spans="2:9" s="1" customFormat="1" ht="12.75" customHeight="1" x14ac:dyDescent="0.2">
      <c r="B52" s="19">
        <f t="shared" si="3"/>
        <v>44136</v>
      </c>
      <c r="C52" s="20">
        <f t="shared" si="1"/>
        <v>2020</v>
      </c>
      <c r="D52" s="20">
        <f t="shared" si="0"/>
        <v>11</v>
      </c>
      <c r="E52" s="22">
        <f>IF(B52&lt;Datas!$C$7,'tab1'!G52+'tab1'!F52*27%,NA())</f>
        <v>2.6432634396506192</v>
      </c>
      <c r="F52" s="22" t="e">
        <f>IF(B52&gt;=Datas!$C$6,'tab1'!G52+'tab1'!F52*27%,NA())</f>
        <v>#N/A</v>
      </c>
      <c r="G52" s="39">
        <f t="shared" si="5"/>
        <v>2.1422831717999999</v>
      </c>
      <c r="H52" s="39">
        <f t="shared" si="4"/>
        <v>2.9130193336251038</v>
      </c>
      <c r="I52" s="22">
        <f t="shared" si="2"/>
        <v>0.77073616182510385</v>
      </c>
    </row>
    <row r="53" spans="2:9" s="1" customFormat="1" ht="12.75" customHeight="1" x14ac:dyDescent="0.2">
      <c r="B53" s="19">
        <f t="shared" si="3"/>
        <v>44166</v>
      </c>
      <c r="C53" s="20">
        <f t="shared" si="1"/>
        <v>2020</v>
      </c>
      <c r="D53" s="20">
        <f t="shared" si="0"/>
        <v>12</v>
      </c>
      <c r="E53" s="22">
        <f>IF(B53&lt;Datas!$C$7,'tab1'!G53+'tab1'!F53*27%,NA())</f>
        <v>2.964545927170759</v>
      </c>
      <c r="F53" s="22" t="e">
        <f>IF(B53&gt;=Datas!$C$6,'tab1'!G53+'tab1'!F53*27%,NA())</f>
        <v>#N/A</v>
      </c>
      <c r="G53" s="39">
        <f t="shared" si="5"/>
        <v>2.2748600616000001</v>
      </c>
      <c r="H53" s="39">
        <f t="shared" si="4"/>
        <v>3.1662978346418211</v>
      </c>
      <c r="I53" s="22">
        <f t="shared" si="2"/>
        <v>0.89143777304182104</v>
      </c>
    </row>
    <row r="54" spans="2:9" s="1" customFormat="1" ht="12.75" customHeight="1" x14ac:dyDescent="0.2">
      <c r="B54" s="19">
        <f t="shared" si="3"/>
        <v>44197</v>
      </c>
      <c r="C54" s="20">
        <f t="shared" si="1"/>
        <v>2021</v>
      </c>
      <c r="D54" s="20">
        <f t="shared" si="0"/>
        <v>1</v>
      </c>
      <c r="E54" s="22">
        <f>IF(B54&lt;Datas!$C$7,'tab1'!G54+'tab1'!F54*27%,NA())</f>
        <v>2.5605913930355868</v>
      </c>
      <c r="F54" s="22" t="e">
        <f>IF(B54&gt;=Datas!$C$6,'tab1'!G54+'tab1'!F54*27%,NA())</f>
        <v>#N/A</v>
      </c>
      <c r="G54" s="39">
        <f t="shared" si="5"/>
        <v>1.948557581415256</v>
      </c>
      <c r="H54" s="39">
        <f t="shared" si="4"/>
        <v>2.8121211178593319</v>
      </c>
      <c r="I54" s="22">
        <f t="shared" si="2"/>
        <v>0.86356353644407591</v>
      </c>
    </row>
    <row r="55" spans="2:9" s="1" customFormat="1" ht="12.75" customHeight="1" x14ac:dyDescent="0.2">
      <c r="B55" s="19">
        <f t="shared" si="3"/>
        <v>44228</v>
      </c>
      <c r="C55" s="20">
        <f t="shared" si="1"/>
        <v>2021</v>
      </c>
      <c r="D55" s="20">
        <f t="shared" si="0"/>
        <v>2</v>
      </c>
      <c r="E55" s="22">
        <f>IF(B55&lt;Datas!$C$7,'tab1'!G55+'tab1'!F55*27%,NA())</f>
        <v>2.353829881023938</v>
      </c>
      <c r="F55" s="22" t="e">
        <f>IF(B55&gt;=Datas!$C$6,'tab1'!G55+'tab1'!F55*27%,NA())</f>
        <v>#N/A</v>
      </c>
      <c r="G55" s="39">
        <f t="shared" si="5"/>
        <v>1.8810701899994995</v>
      </c>
      <c r="H55" s="39">
        <f t="shared" si="4"/>
        <v>2.65865961070027</v>
      </c>
      <c r="I55" s="22">
        <f t="shared" si="2"/>
        <v>0.77758942070077053</v>
      </c>
    </row>
    <row r="56" spans="2:9" s="1" customFormat="1" ht="12.75" customHeight="1" x14ac:dyDescent="0.2">
      <c r="B56" s="19">
        <f t="shared" si="3"/>
        <v>44256</v>
      </c>
      <c r="C56" s="20">
        <f t="shared" si="1"/>
        <v>2021</v>
      </c>
      <c r="D56" s="20">
        <f t="shared" si="0"/>
        <v>3</v>
      </c>
      <c r="E56" s="22">
        <f>IF(B56&lt;Datas!$C$7,'tab1'!G56+'tab1'!F56*27%,NA())</f>
        <v>2.439975069958626</v>
      </c>
      <c r="F56" s="22" t="e">
        <f>IF(B56&gt;=Datas!$C$6,'tab1'!G56+'tab1'!F56*27%,NA())</f>
        <v>#N/A</v>
      </c>
      <c r="G56" s="39">
        <f t="shared" si="5"/>
        <v>2.1406084234875902</v>
      </c>
      <c r="H56" s="39">
        <f t="shared" si="4"/>
        <v>2.6508530528612946</v>
      </c>
      <c r="I56" s="22">
        <f t="shared" si="2"/>
        <v>0.51024462937370441</v>
      </c>
    </row>
    <row r="57" spans="2:9" s="1" customFormat="1" ht="12.75" customHeight="1" x14ac:dyDescent="0.2">
      <c r="B57" s="19">
        <f t="shared" si="3"/>
        <v>44287</v>
      </c>
      <c r="C57" s="20">
        <f t="shared" si="1"/>
        <v>2021</v>
      </c>
      <c r="D57" s="20">
        <f t="shared" si="0"/>
        <v>4</v>
      </c>
      <c r="E57" s="22">
        <f>IF(B57&lt;Datas!$C$7,'tab1'!G57+'tab1'!F57*27%,NA())</f>
        <v>2.2726639726840716</v>
      </c>
      <c r="F57" s="22" t="e">
        <f>IF(B57&gt;=Datas!$C$6,'tab1'!G57+'tab1'!F57*27%,NA())</f>
        <v>#N/A</v>
      </c>
      <c r="G57" s="39">
        <f t="shared" si="5"/>
        <v>1.8620276340273501</v>
      </c>
      <c r="H57" s="39">
        <f t="shared" si="4"/>
        <v>2.7365648295086831</v>
      </c>
      <c r="I57" s="22">
        <f t="shared" si="2"/>
        <v>0.87453719548133302</v>
      </c>
    </row>
    <row r="58" spans="2:9" s="1" customFormat="1" ht="12.75" customHeight="1" x14ac:dyDescent="0.2">
      <c r="B58" s="19">
        <f t="shared" si="3"/>
        <v>44317</v>
      </c>
      <c r="C58" s="20">
        <f t="shared" si="1"/>
        <v>2021</v>
      </c>
      <c r="D58" s="20">
        <f t="shared" si="0"/>
        <v>5</v>
      </c>
      <c r="E58" s="22">
        <f>IF(B58&lt;Datas!$C$7,'tab1'!G58+'tab1'!F58*27%,NA())</f>
        <v>2.3471399848655992</v>
      </c>
      <c r="F58" s="22" t="e">
        <f>IF(B58&gt;=Datas!$C$6,'tab1'!G58+'tab1'!F58*27%,NA())</f>
        <v>#N/A</v>
      </c>
      <c r="G58" s="39">
        <f t="shared" si="5"/>
        <v>1.9817632874634667</v>
      </c>
      <c r="H58" s="39">
        <f t="shared" si="4"/>
        <v>2.7757024194154716</v>
      </c>
      <c r="I58" s="22">
        <f t="shared" si="2"/>
        <v>0.79393913195200483</v>
      </c>
    </row>
    <row r="59" spans="2:9" s="1" customFormat="1" ht="12.75" customHeight="1" x14ac:dyDescent="0.2">
      <c r="B59" s="19">
        <f t="shared" si="3"/>
        <v>44348</v>
      </c>
      <c r="C59" s="20">
        <f t="shared" si="1"/>
        <v>2021</v>
      </c>
      <c r="D59" s="20">
        <f t="shared" si="0"/>
        <v>6</v>
      </c>
      <c r="E59" s="22">
        <f>IF(B59&lt;Datas!$C$7,'tab1'!G59+'tab1'!F59*27%,NA())</f>
        <v>2.2832686571676541</v>
      </c>
      <c r="F59" s="22" t="e">
        <f>IF(B59&gt;=Datas!$C$6,'tab1'!G59+'tab1'!F59*27%,NA())</f>
        <v>#N/A</v>
      </c>
      <c r="G59" s="39">
        <f t="shared" si="5"/>
        <v>2.1106837170384352</v>
      </c>
      <c r="H59" s="39">
        <f t="shared" si="4"/>
        <v>2.5811981696946833</v>
      </c>
      <c r="I59" s="22">
        <f t="shared" si="2"/>
        <v>0.47051445265624814</v>
      </c>
    </row>
    <row r="60" spans="2:9" s="1" customFormat="1" ht="12.75" customHeight="1" x14ac:dyDescent="0.2">
      <c r="B60" s="19">
        <f t="shared" si="3"/>
        <v>44378</v>
      </c>
      <c r="C60" s="20">
        <f t="shared" si="1"/>
        <v>2021</v>
      </c>
      <c r="D60" s="20">
        <f t="shared" si="0"/>
        <v>7</v>
      </c>
      <c r="E60" s="22">
        <f>IF(B60&lt;Datas!$C$7,'tab1'!G60+'tab1'!F60*27%,NA())</f>
        <v>2.4526892661405899</v>
      </c>
      <c r="F60" s="22" t="e">
        <f>IF(B60&gt;=Datas!$C$6,'tab1'!G60+'tab1'!F60*27%,NA())</f>
        <v>#N/A</v>
      </c>
      <c r="G60" s="39">
        <f t="shared" si="5"/>
        <v>2.1254100992294376</v>
      </c>
      <c r="H60" s="39">
        <f t="shared" si="4"/>
        <v>2.7950202819626471</v>
      </c>
      <c r="I60" s="22">
        <f t="shared" si="2"/>
        <v>0.66961018273320949</v>
      </c>
    </row>
    <row r="61" spans="2:9" s="1" customFormat="1" ht="12.75" customHeight="1" x14ac:dyDescent="0.2">
      <c r="B61" s="19">
        <f t="shared" si="3"/>
        <v>44409</v>
      </c>
      <c r="C61" s="20">
        <f t="shared" si="1"/>
        <v>2021</v>
      </c>
      <c r="D61" s="20">
        <f t="shared" si="0"/>
        <v>8</v>
      </c>
      <c r="E61" s="22">
        <f>IF(B61&lt;Datas!$C$7,'tab1'!G61+'tab1'!F61*27%,NA())</f>
        <v>2.4628235327800221</v>
      </c>
      <c r="F61" s="22" t="e">
        <f>IF(B61&gt;=Datas!$C$6,'tab1'!G61+'tab1'!F61*27%,NA())</f>
        <v>#N/A</v>
      </c>
      <c r="G61" s="39">
        <f t="shared" si="5"/>
        <v>2.2968974794704966</v>
      </c>
      <c r="H61" s="39">
        <f t="shared" si="4"/>
        <v>2.8066168468109511</v>
      </c>
      <c r="I61" s="22">
        <f t="shared" si="2"/>
        <v>0.50971936734045453</v>
      </c>
    </row>
    <row r="62" spans="2:9" s="1" customFormat="1" ht="12.75" customHeight="1" x14ac:dyDescent="0.2">
      <c r="B62" s="19">
        <f t="shared" si="3"/>
        <v>44440</v>
      </c>
      <c r="C62" s="20">
        <f t="shared" si="1"/>
        <v>2021</v>
      </c>
      <c r="D62" s="20">
        <f t="shared" si="0"/>
        <v>9</v>
      </c>
      <c r="E62" s="22">
        <f>IF(B62&lt;Datas!$C$7,'tab1'!G62+'tab1'!F62*27%,NA())</f>
        <v>2.2764028112454242</v>
      </c>
      <c r="F62" s="22" t="e">
        <f>IF(B62&gt;=Datas!$C$6,'tab1'!G62+'tab1'!F62*27%,NA())</f>
        <v>#N/A</v>
      </c>
      <c r="G62" s="39">
        <f t="shared" si="5"/>
        <v>2.2635100059800002</v>
      </c>
      <c r="H62" s="39">
        <f t="shared" si="4"/>
        <v>2.7658089780547392</v>
      </c>
      <c r="I62" s="22">
        <f t="shared" si="2"/>
        <v>0.50229897207473906</v>
      </c>
    </row>
    <row r="63" spans="2:9" s="1" customFormat="1" ht="12.75" customHeight="1" x14ac:dyDescent="0.2">
      <c r="B63" s="19">
        <f t="shared" si="3"/>
        <v>44470</v>
      </c>
      <c r="C63" s="20">
        <f t="shared" si="1"/>
        <v>2021</v>
      </c>
      <c r="D63" s="20">
        <f t="shared" si="0"/>
        <v>10</v>
      </c>
      <c r="E63" s="22">
        <f>IF(B63&lt;Datas!$C$7,'tab1'!G63+'tab1'!F63*27%,NA())</f>
        <v>2.2668002427380709</v>
      </c>
      <c r="F63" s="22" t="e">
        <f>IF(B63&gt;=Datas!$C$6,'tab1'!G63+'tab1'!F63*27%,NA())</f>
        <v>#N/A</v>
      </c>
      <c r="G63" s="39">
        <f t="shared" si="5"/>
        <v>2.2542263729499998</v>
      </c>
      <c r="H63" s="39">
        <f t="shared" si="4"/>
        <v>3.01694750281994</v>
      </c>
      <c r="I63" s="22">
        <f t="shared" si="2"/>
        <v>0.76272112986994012</v>
      </c>
    </row>
    <row r="64" spans="2:9" s="1" customFormat="1" ht="12.75" customHeight="1" x14ac:dyDescent="0.2">
      <c r="B64" s="19">
        <f t="shared" si="3"/>
        <v>44501</v>
      </c>
      <c r="C64" s="20">
        <f t="shared" si="1"/>
        <v>2021</v>
      </c>
      <c r="D64" s="20">
        <f t="shared" si="0"/>
        <v>11</v>
      </c>
      <c r="E64" s="22">
        <f>IF(B64&lt;Datas!$C$7,'tab1'!G64+'tab1'!F64*27%,NA())</f>
        <v>2.1539946567421198</v>
      </c>
      <c r="F64" s="22" t="e">
        <f>IF(B64&gt;=Datas!$C$6,'tab1'!G64+'tab1'!F64*27%,NA())</f>
        <v>#N/A</v>
      </c>
      <c r="G64" s="39">
        <f t="shared" si="5"/>
        <v>2.1422831717999999</v>
      </c>
      <c r="H64" s="39">
        <f t="shared" si="4"/>
        <v>2.9130193336251038</v>
      </c>
      <c r="I64" s="22">
        <f t="shared" si="2"/>
        <v>0.77073616182510385</v>
      </c>
    </row>
    <row r="65" spans="2:9" s="1" customFormat="1" ht="12.75" customHeight="1" x14ac:dyDescent="0.2">
      <c r="B65" s="19">
        <f t="shared" si="3"/>
        <v>44531</v>
      </c>
      <c r="C65" s="20">
        <f t="shared" si="1"/>
        <v>2021</v>
      </c>
      <c r="D65" s="20">
        <f t="shared" si="0"/>
        <v>12</v>
      </c>
      <c r="E65" s="22">
        <f>IF(B65&lt;Datas!$C$7,'tab1'!G65+'tab1'!F65*27%,NA())</f>
        <v>2.2860505022783006</v>
      </c>
      <c r="F65" s="22" t="e">
        <f>IF(B65&gt;=Datas!$C$6,'tab1'!G65+'tab1'!F65*27%,NA())</f>
        <v>#N/A</v>
      </c>
      <c r="G65" s="39">
        <f t="shared" si="5"/>
        <v>2.2748600616000001</v>
      </c>
      <c r="H65" s="39">
        <f t="shared" si="4"/>
        <v>3.1662978346418211</v>
      </c>
      <c r="I65" s="22">
        <f t="shared" si="2"/>
        <v>0.89143777304182104</v>
      </c>
    </row>
    <row r="66" spans="2:9" s="1" customFormat="1" ht="12.75" customHeight="1" x14ac:dyDescent="0.2">
      <c r="B66" s="19">
        <f t="shared" si="3"/>
        <v>44562</v>
      </c>
      <c r="C66" s="20">
        <f t="shared" si="1"/>
        <v>2022</v>
      </c>
      <c r="D66" s="20">
        <f t="shared" si="0"/>
        <v>1</v>
      </c>
      <c r="E66" s="22">
        <f>IF(B66&lt;Datas!$C$7,'tab1'!G66+'tab1'!F66*27%,NA())</f>
        <v>1.9949013888399998</v>
      </c>
      <c r="F66" s="22" t="e">
        <f>IF(B66&gt;=Datas!$C$6,'tab1'!G66+'tab1'!F66*27%,NA())</f>
        <v>#N/A</v>
      </c>
      <c r="G66" s="39">
        <f t="shared" si="5"/>
        <v>1.948557581415256</v>
      </c>
      <c r="H66" s="39">
        <f t="shared" si="4"/>
        <v>2.8121211178593319</v>
      </c>
      <c r="I66" s="22">
        <f t="shared" si="2"/>
        <v>0.86356353644407591</v>
      </c>
    </row>
    <row r="67" spans="2:9" s="1" customFormat="1" ht="12.75" customHeight="1" x14ac:dyDescent="0.2">
      <c r="B67" s="19">
        <f t="shared" si="3"/>
        <v>44593</v>
      </c>
      <c r="C67" s="20">
        <f t="shared" si="1"/>
        <v>2022</v>
      </c>
      <c r="D67" s="20">
        <f t="shared" si="0"/>
        <v>2</v>
      </c>
      <c r="E67" s="22">
        <f>IF(B67&lt;Datas!$C$7,'tab1'!G67+'tab1'!F67*27%,NA())</f>
        <v>2.0454618671999998</v>
      </c>
      <c r="F67" s="22" t="e">
        <f>IF(B67&gt;=Datas!$C$6,'tab1'!G67+'tab1'!F67*27%,NA())</f>
        <v>#N/A</v>
      </c>
      <c r="G67" s="39">
        <f t="shared" si="5"/>
        <v>1.8810701899994995</v>
      </c>
      <c r="H67" s="39">
        <f t="shared" si="4"/>
        <v>2.65865961070027</v>
      </c>
      <c r="I67" s="22">
        <f t="shared" si="2"/>
        <v>0.77758942070077053</v>
      </c>
    </row>
    <row r="68" spans="2:9" s="1" customFormat="1" ht="12.75" customHeight="1" x14ac:dyDescent="0.2">
      <c r="B68" s="19">
        <f t="shared" si="3"/>
        <v>44621</v>
      </c>
      <c r="C68" s="20">
        <f t="shared" si="1"/>
        <v>2022</v>
      </c>
      <c r="D68" s="20">
        <f t="shared" si="0"/>
        <v>3</v>
      </c>
      <c r="E68" s="22">
        <f>IF(B68&lt;Datas!$C$7,'tab1'!G68+'tab1'!F68*27%,NA())</f>
        <v>2.4494532194</v>
      </c>
      <c r="F68" s="22" t="e">
        <f>IF(B68&gt;=Datas!$C$6,'tab1'!G68+'tab1'!F68*27%,NA())</f>
        <v>#N/A</v>
      </c>
      <c r="G68" s="39">
        <f t="shared" si="5"/>
        <v>2.1406084234875902</v>
      </c>
      <c r="H68" s="39">
        <f t="shared" si="4"/>
        <v>2.6508530528612946</v>
      </c>
      <c r="I68" s="22">
        <f t="shared" si="2"/>
        <v>0.51024462937370441</v>
      </c>
    </row>
    <row r="69" spans="2:9" s="1" customFormat="1" ht="12.75" customHeight="1" x14ac:dyDescent="0.2">
      <c r="B69" s="19">
        <f t="shared" si="3"/>
        <v>44652</v>
      </c>
      <c r="C69" s="20">
        <f t="shared" si="1"/>
        <v>2022</v>
      </c>
      <c r="D69" s="20">
        <f t="shared" si="0"/>
        <v>4</v>
      </c>
      <c r="E69" s="22">
        <f>IF(B69&lt;Datas!$C$7,'tab1'!G69+'tab1'!F69*27%,NA())</f>
        <v>2.2824022989900001</v>
      </c>
      <c r="F69" s="22" t="e">
        <f>IF(B69&gt;=Datas!$C$6,'tab1'!G69+'tab1'!F69*27%,NA())</f>
        <v>#N/A</v>
      </c>
      <c r="G69" s="39">
        <f t="shared" si="5"/>
        <v>1.8620276340273501</v>
      </c>
      <c r="H69" s="39">
        <f t="shared" si="4"/>
        <v>2.7365648295086831</v>
      </c>
      <c r="I69" s="22">
        <f t="shared" si="2"/>
        <v>0.87453719548133302</v>
      </c>
    </row>
    <row r="70" spans="2:9" s="1" customFormat="1" ht="12.75" customHeight="1" x14ac:dyDescent="0.2">
      <c r="B70" s="19">
        <f t="shared" si="3"/>
        <v>44682</v>
      </c>
      <c r="C70" s="20">
        <f t="shared" si="1"/>
        <v>2022</v>
      </c>
      <c r="D70" s="20">
        <f t="shared" ref="D70:D89" si="6">MONTH(B70)</f>
        <v>5</v>
      </c>
      <c r="E70" s="22">
        <f>IF(B70&lt;Datas!$C$7,'tab1'!G70+'tab1'!F70*27%,NA())</f>
        <v>2.4220632582000001</v>
      </c>
      <c r="F70" s="22" t="e">
        <f>IF(B70&gt;=Datas!$C$6,'tab1'!G70+'tab1'!F70*27%,NA())</f>
        <v>#N/A</v>
      </c>
      <c r="G70" s="39">
        <f t="shared" si="5"/>
        <v>1.9817632874634667</v>
      </c>
      <c r="H70" s="39">
        <f t="shared" si="4"/>
        <v>2.7757024194154716</v>
      </c>
      <c r="I70" s="22">
        <f t="shared" si="2"/>
        <v>0.79393913195200483</v>
      </c>
    </row>
    <row r="71" spans="2:9" s="1" customFormat="1" ht="12.75" customHeight="1" x14ac:dyDescent="0.2">
      <c r="B71" s="19">
        <f t="shared" si="3"/>
        <v>44713</v>
      </c>
      <c r="C71" s="20">
        <f t="shared" ref="C71:C89" si="7">YEAR(B71)</f>
        <v>2022</v>
      </c>
      <c r="D71" s="20">
        <f t="shared" si="6"/>
        <v>6</v>
      </c>
      <c r="E71" s="22">
        <f>IF(B71&lt;Datas!$C$7,'tab1'!G71+'tab1'!F71*27%,NA())</f>
        <v>2.18691064198</v>
      </c>
      <c r="F71" s="22">
        <f>IF(B71&gt;=Datas!$C$6,'tab1'!G71+'tab1'!F71*27%,NA())</f>
        <v>2.18691064198</v>
      </c>
      <c r="G71" s="39">
        <f t="shared" si="5"/>
        <v>2.1106837170384352</v>
      </c>
      <c r="H71" s="39">
        <f t="shared" si="4"/>
        <v>2.5811981696946833</v>
      </c>
      <c r="I71" s="22">
        <f t="shared" ref="I71:I89" si="8">H71-G71</f>
        <v>0.47051445265624814</v>
      </c>
    </row>
    <row r="72" spans="2:9" s="1" customFormat="1" ht="12.75" customHeight="1" x14ac:dyDescent="0.2">
      <c r="B72" s="19">
        <f t="shared" ref="B72:B89" si="9">EDATE(B71,1)</f>
        <v>44743</v>
      </c>
      <c r="C72" s="20">
        <f t="shared" si="7"/>
        <v>2022</v>
      </c>
      <c r="D72" s="20">
        <f t="shared" si="6"/>
        <v>7</v>
      </c>
      <c r="E72" s="22" t="e">
        <f>IF(B72&lt;Datas!$C$7,'tab1'!G72+'tab1'!F72*27%,NA())</f>
        <v>#N/A</v>
      </c>
      <c r="F72" s="22">
        <f>IF(B72&gt;=Datas!$C$6,'tab1'!G72+'tab1'!F72*27%,NA())</f>
        <v>2.3236203439578222</v>
      </c>
      <c r="G72" s="39">
        <f t="shared" si="5"/>
        <v>2.1254100992294376</v>
      </c>
      <c r="H72" s="39">
        <f t="shared" si="4"/>
        <v>2.7950202819626471</v>
      </c>
      <c r="I72" s="22">
        <f t="shared" si="8"/>
        <v>0.66961018273320949</v>
      </c>
    </row>
    <row r="73" spans="2:9" s="1" customFormat="1" ht="12.75" customHeight="1" x14ac:dyDescent="0.2">
      <c r="B73" s="19">
        <f t="shared" si="9"/>
        <v>44774</v>
      </c>
      <c r="C73" s="20">
        <f t="shared" si="7"/>
        <v>2022</v>
      </c>
      <c r="D73" s="20">
        <f t="shared" si="6"/>
        <v>8</v>
      </c>
      <c r="E73" s="22" t="e">
        <f>IF(B73&lt;Datas!$C$7,'tab1'!G73+'tab1'!F73*27%,NA())</f>
        <v>#N/A</v>
      </c>
      <c r="F73" s="22">
        <f>IF(B73&gt;=Datas!$C$6,'tab1'!G73+'tab1'!F73*27%,NA())</f>
        <v>2.3234702990178202</v>
      </c>
      <c r="G73" s="39">
        <f t="shared" si="5"/>
        <v>2.2968974794704966</v>
      </c>
      <c r="H73" s="39">
        <f t="shared" si="4"/>
        <v>2.8066168468109511</v>
      </c>
      <c r="I73" s="22">
        <f t="shared" si="8"/>
        <v>0.50971936734045453</v>
      </c>
    </row>
    <row r="74" spans="2:9" s="1" customFormat="1" ht="12.75" customHeight="1" x14ac:dyDescent="0.2">
      <c r="B74" s="19">
        <f t="shared" si="9"/>
        <v>44805</v>
      </c>
      <c r="C74" s="20">
        <f t="shared" si="7"/>
        <v>2022</v>
      </c>
      <c r="D74" s="20">
        <f t="shared" si="6"/>
        <v>9</v>
      </c>
      <c r="E74" s="22" t="e">
        <f>IF(B74&lt;Datas!$C$7,'tab1'!G74+'tab1'!F74*27%,NA())</f>
        <v>#N/A</v>
      </c>
      <c r="F74" s="22">
        <f>IF(B74&gt;=Datas!$C$6,'tab1'!G74+'tab1'!F74*27%,NA())</f>
        <v>2.4036169891345334</v>
      </c>
      <c r="G74" s="39">
        <f t="shared" si="5"/>
        <v>2.2635100059800002</v>
      </c>
      <c r="H74" s="39">
        <f t="shared" si="4"/>
        <v>2.7658089780547392</v>
      </c>
      <c r="I74" s="22">
        <f t="shared" si="8"/>
        <v>0.50229897207473906</v>
      </c>
    </row>
    <row r="75" spans="2:9" s="1" customFormat="1" ht="12.75" customHeight="1" x14ac:dyDescent="0.2">
      <c r="B75" s="19">
        <f t="shared" si="9"/>
        <v>44835</v>
      </c>
      <c r="C75" s="20">
        <f t="shared" si="7"/>
        <v>2022</v>
      </c>
      <c r="D75" s="20">
        <f t="shared" si="6"/>
        <v>10</v>
      </c>
      <c r="E75" s="22" t="e">
        <f>IF(B75&lt;Datas!$C$7,'tab1'!G75+'tab1'!F75*27%,NA())</f>
        <v>#N/A</v>
      </c>
      <c r="F75" s="22">
        <f>IF(B75&gt;=Datas!$C$6,'tab1'!G75+'tab1'!F75*27%,NA())</f>
        <v>2.5256297965510415</v>
      </c>
      <c r="G75" s="39">
        <f t="shared" si="5"/>
        <v>2.2542263729499998</v>
      </c>
      <c r="H75" s="39">
        <f t="shared" si="4"/>
        <v>3.01694750281994</v>
      </c>
      <c r="I75" s="22">
        <f t="shared" si="8"/>
        <v>0.76272112986994012</v>
      </c>
    </row>
    <row r="76" spans="2:9" s="1" customFormat="1" ht="12.75" customHeight="1" x14ac:dyDescent="0.2">
      <c r="B76" s="19">
        <f t="shared" si="9"/>
        <v>44866</v>
      </c>
      <c r="C76" s="20">
        <f t="shared" si="7"/>
        <v>2022</v>
      </c>
      <c r="D76" s="20">
        <f t="shared" si="6"/>
        <v>11</v>
      </c>
      <c r="E76" s="22" t="e">
        <f>IF(B76&lt;Datas!$C$7,'tab1'!G76+'tab1'!F76*27%,NA())</f>
        <v>#N/A</v>
      </c>
      <c r="F76" s="22">
        <f>IF(B76&gt;=Datas!$C$6,'tab1'!G76+'tab1'!F76*27%,NA())</f>
        <v>2.3720124101891247</v>
      </c>
      <c r="G76" s="39">
        <f t="shared" si="5"/>
        <v>2.1422831717999999</v>
      </c>
      <c r="H76" s="39">
        <f t="shared" si="4"/>
        <v>2.9130193336251038</v>
      </c>
      <c r="I76" s="22">
        <f t="shared" si="8"/>
        <v>0.77073616182510385</v>
      </c>
    </row>
    <row r="77" spans="2:9" s="1" customFormat="1" ht="12.75" customHeight="1" x14ac:dyDescent="0.2">
      <c r="B77" s="19">
        <f t="shared" si="9"/>
        <v>44896</v>
      </c>
      <c r="C77" s="20">
        <f t="shared" si="7"/>
        <v>2022</v>
      </c>
      <c r="D77" s="20">
        <f t="shared" si="6"/>
        <v>12</v>
      </c>
      <c r="E77" s="22" t="e">
        <f>IF(B77&lt;Datas!$C$7,'tab1'!G77+'tab1'!F77*27%,NA())</f>
        <v>#N/A</v>
      </c>
      <c r="F77" s="22">
        <f>IF(B77&gt;=Datas!$C$6,'tab1'!G77+'tab1'!F77*27%,NA())</f>
        <v>2.5099020634432625</v>
      </c>
      <c r="G77" s="39">
        <f t="shared" si="5"/>
        <v>2.2748600616000001</v>
      </c>
      <c r="H77" s="39">
        <f t="shared" si="4"/>
        <v>3.1662978346418211</v>
      </c>
      <c r="I77" s="22">
        <f t="shared" si="8"/>
        <v>0.89143777304182104</v>
      </c>
    </row>
    <row r="78" spans="2:9" s="1" customFormat="1" ht="12.75" customHeight="1" x14ac:dyDescent="0.2">
      <c r="B78" s="19">
        <f t="shared" si="9"/>
        <v>44927</v>
      </c>
      <c r="C78" s="20">
        <f t="shared" si="7"/>
        <v>2023</v>
      </c>
      <c r="D78" s="20">
        <f t="shared" si="6"/>
        <v>1</v>
      </c>
      <c r="E78" s="22" t="e">
        <f>IF(B78&lt;Datas!$C$7,'tab1'!G78+'tab1'!F78*27%,NA())</f>
        <v>#N/A</v>
      </c>
      <c r="F78" s="22">
        <f>IF(B78&gt;=Datas!$C$6,'tab1'!G78+'tab1'!F78*27%,NA())</f>
        <v>2.4604850411635755</v>
      </c>
      <c r="G78" s="39">
        <f t="shared" si="5"/>
        <v>1.948557581415256</v>
      </c>
      <c r="H78" s="39">
        <f t="shared" si="4"/>
        <v>2.8121211178593319</v>
      </c>
      <c r="I78" s="22">
        <f t="shared" si="8"/>
        <v>0.86356353644407591</v>
      </c>
    </row>
    <row r="79" spans="2:9" s="1" customFormat="1" ht="12.75" customHeight="1" x14ac:dyDescent="0.2">
      <c r="B79" s="19">
        <f t="shared" si="9"/>
        <v>44958</v>
      </c>
      <c r="C79" s="20">
        <f t="shared" si="7"/>
        <v>2023</v>
      </c>
      <c r="D79" s="20">
        <f t="shared" si="6"/>
        <v>2</v>
      </c>
      <c r="E79" s="22" t="e">
        <f>IF(B79&lt;Datas!$C$7,'tab1'!G79+'tab1'!F79*27%,NA())</f>
        <v>#N/A</v>
      </c>
      <c r="F79" s="22">
        <f>IF(B79&gt;=Datas!$C$6,'tab1'!G79+'tab1'!F79*27%,NA())</f>
        <v>2.3114497796297404</v>
      </c>
      <c r="G79" s="39">
        <f t="shared" si="5"/>
        <v>1.8810701899994995</v>
      </c>
      <c r="H79" s="39">
        <f t="shared" si="4"/>
        <v>2.65865961070027</v>
      </c>
      <c r="I79" s="22">
        <f t="shared" si="8"/>
        <v>0.77758942070077053</v>
      </c>
    </row>
    <row r="80" spans="2:9" s="1" customFormat="1" ht="12.75" customHeight="1" x14ac:dyDescent="0.2">
      <c r="B80" s="19">
        <f t="shared" si="9"/>
        <v>44986</v>
      </c>
      <c r="C80" s="20">
        <f t="shared" si="7"/>
        <v>2023</v>
      </c>
      <c r="D80" s="20">
        <f t="shared" si="6"/>
        <v>3</v>
      </c>
      <c r="E80" s="22" t="e">
        <f>IF(B80&lt;Datas!$C$7,'tab1'!G80+'tab1'!F80*27%,NA())</f>
        <v>#N/A</v>
      </c>
      <c r="F80" s="22">
        <f>IF(B80&gt;=Datas!$C$6,'tab1'!G80+'tab1'!F80*27%,NA())</f>
        <v>2.4204460189654924</v>
      </c>
      <c r="G80" s="39">
        <f t="shared" si="5"/>
        <v>2.1406084234875902</v>
      </c>
      <c r="H80" s="39">
        <f t="shared" si="4"/>
        <v>2.6508530528612946</v>
      </c>
      <c r="I80" s="22">
        <f t="shared" si="8"/>
        <v>0.51024462937370441</v>
      </c>
    </row>
    <row r="81" spans="1:14" s="1" customFormat="1" ht="12.75" customHeight="1" x14ac:dyDescent="0.2">
      <c r="B81" s="19">
        <f t="shared" si="9"/>
        <v>45017</v>
      </c>
      <c r="C81" s="20">
        <f t="shared" si="7"/>
        <v>2023</v>
      </c>
      <c r="D81" s="20">
        <f t="shared" si="6"/>
        <v>4</v>
      </c>
      <c r="E81" s="22" t="e">
        <f>IF(B81&lt;Datas!$C$7,'tab1'!G81+'tab1'!F81*27%,NA())</f>
        <v>#N/A</v>
      </c>
      <c r="F81" s="22">
        <f>IF(B81&gt;=Datas!$C$6,'tab1'!G81+'tab1'!F81*27%,NA())</f>
        <v>2.4525166533758656</v>
      </c>
      <c r="G81" s="39">
        <f t="shared" si="5"/>
        <v>1.8620276340273501</v>
      </c>
      <c r="H81" s="39">
        <f t="shared" si="4"/>
        <v>2.7365648295086831</v>
      </c>
      <c r="I81" s="22">
        <f t="shared" si="8"/>
        <v>0.87453719548133302</v>
      </c>
    </row>
    <row r="82" spans="1:14" s="1" customFormat="1" ht="12.75" customHeight="1" x14ac:dyDescent="0.2">
      <c r="B82" s="19">
        <f t="shared" si="9"/>
        <v>45047</v>
      </c>
      <c r="C82" s="20">
        <f t="shared" si="7"/>
        <v>2023</v>
      </c>
      <c r="D82" s="20">
        <f t="shared" si="6"/>
        <v>5</v>
      </c>
      <c r="E82" s="22" t="e">
        <f>IF(B82&lt;Datas!$C$7,'tab1'!G82+'tab1'!F82*27%,NA())</f>
        <v>#N/A</v>
      </c>
      <c r="F82" s="22">
        <f>IF(B82&gt;=Datas!$C$6,'tab1'!G82+'tab1'!F82*27%,NA())</f>
        <v>2.4828245069174089</v>
      </c>
      <c r="G82" s="39">
        <f t="shared" si="5"/>
        <v>1.9817632874634667</v>
      </c>
      <c r="H82" s="39">
        <f t="shared" si="5"/>
        <v>2.7757024194154716</v>
      </c>
      <c r="I82" s="22">
        <f t="shared" si="8"/>
        <v>0.79393913195200483</v>
      </c>
    </row>
    <row r="83" spans="1:14" s="1" customFormat="1" ht="12.75" customHeight="1" x14ac:dyDescent="0.2">
      <c r="B83" s="19">
        <f t="shared" si="9"/>
        <v>45078</v>
      </c>
      <c r="C83" s="20">
        <f t="shared" si="7"/>
        <v>2023</v>
      </c>
      <c r="D83" s="20">
        <f t="shared" si="6"/>
        <v>6</v>
      </c>
      <c r="E83" s="22" t="e">
        <f>IF(B83&lt;Datas!$C$7,'tab1'!G83+'tab1'!F83*27%,NA())</f>
        <v>#N/A</v>
      </c>
      <c r="F83" s="22">
        <f>IF(B83&gt;=Datas!$C$6,'tab1'!G83+'tab1'!F83*27%,NA())</f>
        <v>2.4699943960285911</v>
      </c>
      <c r="G83" s="39">
        <f t="shared" ref="G83:H89" si="10">G71</f>
        <v>2.1106837170384352</v>
      </c>
      <c r="H83" s="39">
        <f t="shared" si="10"/>
        <v>2.5811981696946833</v>
      </c>
      <c r="I83" s="22">
        <f t="shared" si="8"/>
        <v>0.47051445265624814</v>
      </c>
    </row>
    <row r="84" spans="1:14" s="1" customFormat="1" ht="12.75" customHeight="1" x14ac:dyDescent="0.2">
      <c r="B84" s="19">
        <f t="shared" si="9"/>
        <v>45108</v>
      </c>
      <c r="C84" s="20">
        <f t="shared" si="7"/>
        <v>2023</v>
      </c>
      <c r="D84" s="20">
        <f t="shared" si="6"/>
        <v>7</v>
      </c>
      <c r="E84" s="22" t="e">
        <f>IF(B84&lt;Datas!$C$7,'tab1'!G84+'tab1'!F84*27%,NA())</f>
        <v>#N/A</v>
      </c>
      <c r="F84" s="22">
        <f>IF(B84&gt;=Datas!$C$6,'tab1'!G84+'tab1'!F84*27%,NA())</f>
        <v>2.5837491883070842</v>
      </c>
      <c r="G84" s="39">
        <f t="shared" si="10"/>
        <v>2.1254100992294376</v>
      </c>
      <c r="H84" s="39">
        <f t="shared" si="10"/>
        <v>2.7950202819626471</v>
      </c>
      <c r="I84" s="22">
        <f t="shared" si="8"/>
        <v>0.66961018273320949</v>
      </c>
    </row>
    <row r="85" spans="1:14" s="1" customFormat="1" ht="12.75" customHeight="1" x14ac:dyDescent="0.2">
      <c r="B85" s="19">
        <f t="shared" si="9"/>
        <v>45139</v>
      </c>
      <c r="C85" s="20">
        <f t="shared" si="7"/>
        <v>2023</v>
      </c>
      <c r="D85" s="20">
        <f t="shared" si="6"/>
        <v>8</v>
      </c>
      <c r="E85" s="22" t="e">
        <f>IF(B85&lt;Datas!$C$7,'tab1'!G85+'tab1'!F85*27%,NA())</f>
        <v>#N/A</v>
      </c>
      <c r="F85" s="22">
        <f>IF(B85&gt;=Datas!$C$6,'tab1'!G85+'tab1'!F85*27%,NA())</f>
        <v>2.682939243829729</v>
      </c>
      <c r="G85" s="39">
        <f t="shared" si="10"/>
        <v>2.2968974794704966</v>
      </c>
      <c r="H85" s="39">
        <f t="shared" si="10"/>
        <v>2.8066168468109511</v>
      </c>
      <c r="I85" s="22">
        <f t="shared" si="8"/>
        <v>0.50971936734045453</v>
      </c>
    </row>
    <row r="86" spans="1:14" s="1" customFormat="1" ht="12.75" customHeight="1" x14ac:dyDescent="0.2">
      <c r="B86" s="19">
        <f t="shared" si="9"/>
        <v>45170</v>
      </c>
      <c r="C86" s="20">
        <f t="shared" si="7"/>
        <v>2023</v>
      </c>
      <c r="D86" s="20">
        <f t="shared" si="6"/>
        <v>9</v>
      </c>
      <c r="E86" s="22" t="e">
        <f>IF(B86&lt;Datas!$C$7,'tab1'!G86+'tab1'!F86*27%,NA())</f>
        <v>#N/A</v>
      </c>
      <c r="F86" s="22">
        <f>IF(B86&gt;=Datas!$C$6,'tab1'!G86+'tab1'!F86*27%,NA())</f>
        <v>2.7081525504437276</v>
      </c>
      <c r="G86" s="39">
        <f t="shared" si="10"/>
        <v>2.2635100059800002</v>
      </c>
      <c r="H86" s="39">
        <f t="shared" si="10"/>
        <v>2.7658089780547392</v>
      </c>
      <c r="I86" s="22">
        <f t="shared" si="8"/>
        <v>0.50229897207473906</v>
      </c>
    </row>
    <row r="87" spans="1:14" s="1" customFormat="1" ht="12.75" customHeight="1" x14ac:dyDescent="0.2">
      <c r="B87" s="19">
        <f t="shared" si="9"/>
        <v>45200</v>
      </c>
      <c r="C87" s="20">
        <f t="shared" si="7"/>
        <v>2023</v>
      </c>
      <c r="D87" s="20">
        <f t="shared" si="6"/>
        <v>10</v>
      </c>
      <c r="E87" s="22" t="e">
        <f>IF(B87&lt;Datas!$C$7,'tab1'!G87+'tab1'!F87*27%,NA())</f>
        <v>#N/A</v>
      </c>
      <c r="F87" s="22">
        <f>IF(B87&gt;=Datas!$C$6,'tab1'!G87+'tab1'!F87*27%,NA())</f>
        <v>2.8464599397753547</v>
      </c>
      <c r="G87" s="39">
        <f t="shared" si="10"/>
        <v>2.2542263729499998</v>
      </c>
      <c r="H87" s="39">
        <f t="shared" si="10"/>
        <v>3.01694750281994</v>
      </c>
      <c r="I87" s="22">
        <f t="shared" si="8"/>
        <v>0.76272112986994012</v>
      </c>
    </row>
    <row r="88" spans="1:14" s="1" customFormat="1" ht="12.75" customHeight="1" x14ac:dyDescent="0.2">
      <c r="B88" s="19">
        <f t="shared" si="9"/>
        <v>45231</v>
      </c>
      <c r="C88" s="20">
        <f t="shared" si="7"/>
        <v>2023</v>
      </c>
      <c r="D88" s="20">
        <f t="shared" si="6"/>
        <v>11</v>
      </c>
      <c r="E88" s="22" t="e">
        <f>IF(B88&lt;Datas!$C$7,'tab1'!G88+'tab1'!F88*27%,NA())</f>
        <v>#N/A</v>
      </c>
      <c r="F88" s="22">
        <f>IF(B88&gt;=Datas!$C$6,'tab1'!G88+'tab1'!F88*27%,NA())</f>
        <v>2.653528379857792</v>
      </c>
      <c r="G88" s="39">
        <f t="shared" si="10"/>
        <v>2.1422831717999999</v>
      </c>
      <c r="H88" s="39">
        <f t="shared" si="10"/>
        <v>2.9130193336251038</v>
      </c>
      <c r="I88" s="22">
        <f t="shared" si="8"/>
        <v>0.77073616182510385</v>
      </c>
    </row>
    <row r="89" spans="1:14" s="1" customFormat="1" ht="12.75" customHeight="1" x14ac:dyDescent="0.2">
      <c r="B89" s="19">
        <f t="shared" si="9"/>
        <v>45261</v>
      </c>
      <c r="C89" s="20">
        <f t="shared" si="7"/>
        <v>2023</v>
      </c>
      <c r="D89" s="20">
        <f t="shared" si="6"/>
        <v>12</v>
      </c>
      <c r="E89" s="22" t="e">
        <f>IF(B89&lt;Datas!$C$7,'tab1'!G89+'tab1'!F89*27%,NA())</f>
        <v>#N/A</v>
      </c>
      <c r="F89" s="22">
        <f>IF(B89&gt;=Datas!$C$6,'tab1'!G89+'tab1'!F89*27%,NA())</f>
        <v>2.9669617025553547</v>
      </c>
      <c r="G89" s="39">
        <f t="shared" si="10"/>
        <v>2.2748600616000001</v>
      </c>
      <c r="H89" s="39">
        <f t="shared" si="10"/>
        <v>3.1662978346418211</v>
      </c>
      <c r="I89" s="22">
        <f t="shared" si="8"/>
        <v>0.89143777304182104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O112"/>
  <sheetViews>
    <sheetView showGridLines="0" zoomScaleNormal="100" workbookViewId="0">
      <pane xSplit="4" ySplit="5" topLeftCell="E6" activePane="bottomRight" state="frozen"/>
      <selection activeCell="A6" sqref="A6"/>
      <selection pane="topRight" activeCell="A6" sqref="A6"/>
      <selection pane="bottomLeft" activeCell="A6" sqref="A6"/>
      <selection pane="bottomRight" sqref="A1:A2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C1"/>
      <c r="J1"/>
      <c r="N1" s="1"/>
      <c r="O1" s="1"/>
    </row>
    <row r="2" spans="1:15" ht="15" x14ac:dyDescent="0.25">
      <c r="A2" s="46"/>
      <c r="B2" s="13" t="str">
        <f>Índice!B20</f>
        <v>Tabela 12. Vendas mensais de QAV no Brasil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4"/>
      <c r="C4" s="14"/>
      <c r="D4" s="14"/>
      <c r="E4" s="15" t="s">
        <v>57</v>
      </c>
      <c r="F4" s="15" t="s">
        <v>58</v>
      </c>
      <c r="G4" s="15" t="s">
        <v>17</v>
      </c>
      <c r="H4" s="15" t="s">
        <v>18</v>
      </c>
      <c r="I4" s="15" t="s">
        <v>19</v>
      </c>
    </row>
    <row r="5" spans="1:15" s="1" customFormat="1" ht="24" x14ac:dyDescent="0.2">
      <c r="B5" s="14"/>
      <c r="C5" s="14"/>
      <c r="D5" s="14"/>
      <c r="E5" s="18" t="s">
        <v>14</v>
      </c>
      <c r="F5" s="18" t="s">
        <v>14</v>
      </c>
      <c r="G5" s="18" t="s">
        <v>14</v>
      </c>
      <c r="H5" s="18" t="s">
        <v>14</v>
      </c>
      <c r="I5" s="18" t="s">
        <v>14</v>
      </c>
    </row>
    <row r="6" spans="1:15" s="1" customFormat="1" ht="12.75" customHeight="1" x14ac:dyDescent="0.2">
      <c r="B6" s="19">
        <f>Datas!$C$5</f>
        <v>42736</v>
      </c>
      <c r="C6" s="20">
        <f>YEAR(B6)</f>
        <v>2017</v>
      </c>
      <c r="D6" s="20">
        <f t="shared" ref="D6:D69" si="0">MONTH(B6)</f>
        <v>1</v>
      </c>
      <c r="E6" s="22">
        <f>IF(B6&lt;Datas!$C$7,'tab1'!H6,NA())</f>
        <v>0.60589868299999994</v>
      </c>
      <c r="F6" s="22" t="e">
        <f>IF(B6&gt;=Datas!$C$6,'tab1'!H6,NA())</f>
        <v>#N/A</v>
      </c>
      <c r="G6" s="39">
        <v>0.40520702999999997</v>
      </c>
      <c r="H6" s="39">
        <v>0.67022199099999991</v>
      </c>
      <c r="I6" s="22">
        <f>H6-G6</f>
        <v>0.26501496099999994</v>
      </c>
      <c r="K6" s="6"/>
    </row>
    <row r="7" spans="1:15" s="1" customFormat="1" ht="12.75" customHeight="1" x14ac:dyDescent="0.2">
      <c r="B7" s="19">
        <f>EDATE(B6,1)</f>
        <v>42767</v>
      </c>
      <c r="C7" s="20">
        <f t="shared" ref="C7:C70" si="1">YEAR(B7)</f>
        <v>2017</v>
      </c>
      <c r="D7" s="20">
        <f t="shared" si="0"/>
        <v>2</v>
      </c>
      <c r="E7" s="22">
        <f>IF(B7&lt;Datas!$C$7,'tab1'!H7,NA())</f>
        <v>0.50033234400000004</v>
      </c>
      <c r="F7" s="22" t="e">
        <f>IF(B7&gt;=Datas!$C$6,'tab1'!H7,NA())</f>
        <v>#N/A</v>
      </c>
      <c r="G7" s="39">
        <v>0.30949923900000009</v>
      </c>
      <c r="H7" s="39">
        <v>0.56342657100000004</v>
      </c>
      <c r="I7" s="22">
        <f t="shared" ref="I7:I70" si="2">H7-G7</f>
        <v>0.25392733199999995</v>
      </c>
      <c r="K7" s="6"/>
    </row>
    <row r="8" spans="1:15" s="1" customFormat="1" ht="12.75" customHeight="1" x14ac:dyDescent="0.2">
      <c r="B8" s="19">
        <f t="shared" ref="B8:B71" si="3">EDATE(B7,1)</f>
        <v>42795</v>
      </c>
      <c r="C8" s="20">
        <f t="shared" si="1"/>
        <v>2017</v>
      </c>
      <c r="D8" s="20">
        <f t="shared" si="0"/>
        <v>3</v>
      </c>
      <c r="E8" s="22">
        <f>IF(B8&lt;Datas!$C$7,'tab1'!H8,NA())</f>
        <v>0.56121541699999988</v>
      </c>
      <c r="F8" s="22" t="e">
        <f>IF(B8&gt;=Datas!$C$6,'tab1'!H8,NA())</f>
        <v>#N/A</v>
      </c>
      <c r="G8" s="39">
        <v>0.29604131899999997</v>
      </c>
      <c r="H8" s="39">
        <v>0.59954746599999997</v>
      </c>
      <c r="I8" s="22">
        <f t="shared" si="2"/>
        <v>0.303506147</v>
      </c>
      <c r="K8" s="6"/>
    </row>
    <row r="9" spans="1:15" s="1" customFormat="1" ht="12.75" customHeight="1" x14ac:dyDescent="0.2">
      <c r="B9" s="19">
        <f t="shared" si="3"/>
        <v>42826</v>
      </c>
      <c r="C9" s="20">
        <f t="shared" si="1"/>
        <v>2017</v>
      </c>
      <c r="D9" s="20">
        <f t="shared" si="0"/>
        <v>4</v>
      </c>
      <c r="E9" s="22">
        <f>IF(B9&lt;Datas!$C$7,'tab1'!H9,NA())</f>
        <v>0.515493431</v>
      </c>
      <c r="F9" s="22" t="e">
        <f>IF(B9&gt;=Datas!$C$6,'tab1'!H9,NA())</f>
        <v>#N/A</v>
      </c>
      <c r="G9" s="39">
        <v>8.4563936000000006E-2</v>
      </c>
      <c r="H9" s="39">
        <v>0.56776164200000012</v>
      </c>
      <c r="I9" s="22">
        <f t="shared" si="2"/>
        <v>0.48319770600000012</v>
      </c>
      <c r="K9" s="6"/>
    </row>
    <row r="10" spans="1:15" s="1" customFormat="1" ht="12.75" customHeight="1" x14ac:dyDescent="0.2">
      <c r="B10" s="19">
        <f t="shared" si="3"/>
        <v>42856</v>
      </c>
      <c r="C10" s="20">
        <f t="shared" si="1"/>
        <v>2017</v>
      </c>
      <c r="D10" s="20">
        <f t="shared" si="0"/>
        <v>5</v>
      </c>
      <c r="E10" s="22">
        <f>IF(B10&lt;Datas!$C$7,'tab1'!H10,NA())</f>
        <v>0.536720419</v>
      </c>
      <c r="F10" s="22" t="e">
        <f>IF(B10&gt;=Datas!$C$6,'tab1'!H10,NA())</f>
        <v>#N/A</v>
      </c>
      <c r="G10" s="39">
        <v>0.10291880499999999</v>
      </c>
      <c r="H10" s="39">
        <v>0.57951497699999999</v>
      </c>
      <c r="I10" s="22">
        <f t="shared" si="2"/>
        <v>0.47659617199999998</v>
      </c>
      <c r="K10" s="6"/>
    </row>
    <row r="11" spans="1:15" s="1" customFormat="1" ht="12.75" customHeight="1" x14ac:dyDescent="0.2">
      <c r="B11" s="19">
        <f t="shared" si="3"/>
        <v>42887</v>
      </c>
      <c r="C11" s="20">
        <f t="shared" si="1"/>
        <v>2017</v>
      </c>
      <c r="D11" s="20">
        <f t="shared" si="0"/>
        <v>6</v>
      </c>
      <c r="E11" s="22">
        <f>IF(B11&lt;Datas!$C$7,'tab1'!H11,NA())</f>
        <v>0.52507124099999991</v>
      </c>
      <c r="F11" s="22" t="e">
        <f>IF(B11&gt;=Datas!$C$6,'tab1'!H11,NA())</f>
        <v>#N/A</v>
      </c>
      <c r="G11" s="39">
        <v>0.12800405999999995</v>
      </c>
      <c r="H11" s="39">
        <v>0.57036395699999998</v>
      </c>
      <c r="I11" s="22">
        <f t="shared" si="2"/>
        <v>0.442359897</v>
      </c>
      <c r="K11" s="6"/>
    </row>
    <row r="12" spans="1:15" s="1" customFormat="1" ht="12.75" customHeight="1" x14ac:dyDescent="0.2">
      <c r="B12" s="19">
        <f t="shared" si="3"/>
        <v>42917</v>
      </c>
      <c r="C12" s="20">
        <f t="shared" si="1"/>
        <v>2017</v>
      </c>
      <c r="D12" s="20">
        <f t="shared" si="0"/>
        <v>7</v>
      </c>
      <c r="E12" s="22">
        <f>IF(B12&lt;Datas!$C$7,'tab1'!H12,NA())</f>
        <v>0.58871383300000013</v>
      </c>
      <c r="F12" s="22" t="e">
        <f>IF(B12&gt;=Datas!$C$6,'tab1'!H12,NA())</f>
        <v>#N/A</v>
      </c>
      <c r="G12" s="39">
        <v>0.16466575499999997</v>
      </c>
      <c r="H12" s="39">
        <v>0.64329676700000027</v>
      </c>
      <c r="I12" s="22">
        <f t="shared" si="2"/>
        <v>0.4786310120000003</v>
      </c>
      <c r="K12" s="6"/>
    </row>
    <row r="13" spans="1:15" s="1" customFormat="1" ht="12.75" customHeight="1" x14ac:dyDescent="0.2">
      <c r="B13" s="19">
        <f t="shared" si="3"/>
        <v>42948</v>
      </c>
      <c r="C13" s="20">
        <f t="shared" si="1"/>
        <v>2017</v>
      </c>
      <c r="D13" s="20">
        <f t="shared" si="0"/>
        <v>8</v>
      </c>
      <c r="E13" s="22">
        <f>IF(B13&lt;Datas!$C$7,'tab1'!H13,NA())</f>
        <v>0.56989805799999993</v>
      </c>
      <c r="F13" s="22" t="e">
        <f>IF(B13&gt;=Datas!$C$6,'tab1'!H13,NA())</f>
        <v>#N/A</v>
      </c>
      <c r="G13" s="39">
        <v>0.19570894999999999</v>
      </c>
      <c r="H13" s="39">
        <v>0.60956696899999985</v>
      </c>
      <c r="I13" s="22">
        <f t="shared" si="2"/>
        <v>0.41385801899999985</v>
      </c>
      <c r="K13" s="6"/>
    </row>
    <row r="14" spans="1:15" s="1" customFormat="1" ht="12.75" customHeight="1" x14ac:dyDescent="0.2">
      <c r="B14" s="19">
        <f t="shared" si="3"/>
        <v>42979</v>
      </c>
      <c r="C14" s="20">
        <f t="shared" si="1"/>
        <v>2017</v>
      </c>
      <c r="D14" s="20">
        <f t="shared" si="0"/>
        <v>9</v>
      </c>
      <c r="E14" s="22">
        <f>IF(B14&lt;Datas!$C$7,'tab1'!H14,NA())</f>
        <v>0.54405365799999994</v>
      </c>
      <c r="F14" s="22" t="e">
        <f>IF(B14&gt;=Datas!$C$6,'tab1'!H14,NA())</f>
        <v>#N/A</v>
      </c>
      <c r="G14" s="39">
        <v>0.23050348399999993</v>
      </c>
      <c r="H14" s="39">
        <v>0.59247565000000002</v>
      </c>
      <c r="I14" s="22">
        <f t="shared" si="2"/>
        <v>0.3619721660000001</v>
      </c>
      <c r="K14" s="6"/>
    </row>
    <row r="15" spans="1:15" s="1" customFormat="1" ht="12.75" customHeight="1" x14ac:dyDescent="0.2">
      <c r="B15" s="19">
        <f t="shared" si="3"/>
        <v>43009</v>
      </c>
      <c r="C15" s="20">
        <f t="shared" si="1"/>
        <v>2017</v>
      </c>
      <c r="D15" s="20">
        <f t="shared" si="0"/>
        <v>10</v>
      </c>
      <c r="E15" s="22">
        <f>IF(B15&lt;Datas!$C$7,'tab1'!H15,NA())</f>
        <v>0.57237732899999982</v>
      </c>
      <c r="F15" s="22" t="e">
        <f>IF(B15&gt;=Datas!$C$6,'tab1'!H15,NA())</f>
        <v>#N/A</v>
      </c>
      <c r="G15" s="39">
        <v>0.29518244100000007</v>
      </c>
      <c r="H15" s="39">
        <v>0.60479638299999983</v>
      </c>
      <c r="I15" s="22">
        <f t="shared" si="2"/>
        <v>0.30961394199999975</v>
      </c>
      <c r="K15" s="6"/>
    </row>
    <row r="16" spans="1:15" s="1" customFormat="1" ht="12.75" customHeight="1" x14ac:dyDescent="0.2">
      <c r="B16" s="19">
        <f t="shared" si="3"/>
        <v>43040</v>
      </c>
      <c r="C16" s="20">
        <f t="shared" si="1"/>
        <v>2017</v>
      </c>
      <c r="D16" s="20">
        <f t="shared" si="0"/>
        <v>11</v>
      </c>
      <c r="E16" s="22">
        <f>IF(B16&lt;Datas!$C$7,'tab1'!H16,NA())</f>
        <v>0.56200286600000005</v>
      </c>
      <c r="F16" s="22" t="e">
        <f>IF(B16&gt;=Datas!$C$6,'tab1'!H16,NA())</f>
        <v>#N/A</v>
      </c>
      <c r="G16" s="39">
        <v>0.32174689900000003</v>
      </c>
      <c r="H16" s="39">
        <v>0.59148554599999992</v>
      </c>
      <c r="I16" s="22">
        <f t="shared" si="2"/>
        <v>0.26973864699999989</v>
      </c>
      <c r="K16" s="6"/>
    </row>
    <row r="17" spans="2:11" s="1" customFormat="1" ht="12.75" customHeight="1" x14ac:dyDescent="0.2">
      <c r="B17" s="19">
        <f t="shared" si="3"/>
        <v>43070</v>
      </c>
      <c r="C17" s="20">
        <f t="shared" si="1"/>
        <v>2017</v>
      </c>
      <c r="D17" s="20">
        <f t="shared" si="0"/>
        <v>12</v>
      </c>
      <c r="E17" s="22">
        <f>IF(B17&lt;Datas!$C$7,'tab1'!H17,NA())</f>
        <v>0.61240308900000007</v>
      </c>
      <c r="F17" s="22" t="e">
        <f>IF(B17&gt;=Datas!$C$6,'tab1'!H17,NA())</f>
        <v>#N/A</v>
      </c>
      <c r="G17" s="39">
        <v>0.38749051900000003</v>
      </c>
      <c r="H17" s="39">
        <v>0.64595829199999988</v>
      </c>
      <c r="I17" s="22">
        <f t="shared" si="2"/>
        <v>0.25846777299999985</v>
      </c>
      <c r="K17" s="6"/>
    </row>
    <row r="18" spans="2:11" s="1" customFormat="1" ht="12.75" customHeight="1" x14ac:dyDescent="0.2">
      <c r="B18" s="19">
        <f t="shared" si="3"/>
        <v>43101</v>
      </c>
      <c r="C18" s="20">
        <f t="shared" si="1"/>
        <v>2018</v>
      </c>
      <c r="D18" s="20">
        <f t="shared" si="0"/>
        <v>1</v>
      </c>
      <c r="E18" s="22">
        <f>IF(B18&lt;Datas!$C$7,'tab1'!H18,NA())</f>
        <v>0.64541005999999979</v>
      </c>
      <c r="F18" s="22" t="e">
        <f>IF(B18&gt;=Datas!$C$6,'tab1'!H18,NA())</f>
        <v>#N/A</v>
      </c>
      <c r="G18" s="39">
        <f>G6</f>
        <v>0.40520702999999997</v>
      </c>
      <c r="H18" s="39">
        <f t="shared" ref="H18:H81" si="4">H6</f>
        <v>0.67022199099999991</v>
      </c>
      <c r="I18" s="22">
        <f t="shared" si="2"/>
        <v>0.26501496099999994</v>
      </c>
    </row>
    <row r="19" spans="2:11" s="1" customFormat="1" ht="12.75" customHeight="1" x14ac:dyDescent="0.2">
      <c r="B19" s="19">
        <f t="shared" si="3"/>
        <v>43132</v>
      </c>
      <c r="C19" s="20">
        <f t="shared" si="1"/>
        <v>2018</v>
      </c>
      <c r="D19" s="20">
        <f t="shared" si="0"/>
        <v>2</v>
      </c>
      <c r="E19" s="22">
        <f>IF(B19&lt;Datas!$C$7,'tab1'!H19,NA())</f>
        <v>0.53521271999999998</v>
      </c>
      <c r="F19" s="22" t="e">
        <f>IF(B19&gt;=Datas!$C$6,'tab1'!H19,NA())</f>
        <v>#N/A</v>
      </c>
      <c r="G19" s="39">
        <f t="shared" ref="G19" si="5">G7</f>
        <v>0.30949923900000009</v>
      </c>
      <c r="H19" s="39">
        <f t="shared" si="4"/>
        <v>0.56342657100000004</v>
      </c>
      <c r="I19" s="22">
        <f t="shared" si="2"/>
        <v>0.25392733199999995</v>
      </c>
    </row>
    <row r="20" spans="2:11" s="1" customFormat="1" ht="12.75" customHeight="1" x14ac:dyDescent="0.2">
      <c r="B20" s="19">
        <f t="shared" si="3"/>
        <v>43160</v>
      </c>
      <c r="C20" s="20">
        <f t="shared" si="1"/>
        <v>2018</v>
      </c>
      <c r="D20" s="20">
        <f t="shared" si="0"/>
        <v>3</v>
      </c>
      <c r="E20" s="22">
        <f>IF(B20&lt;Datas!$C$7,'tab1'!H20,NA())</f>
        <v>0.57836418900000008</v>
      </c>
      <c r="F20" s="22" t="e">
        <f>IF(B20&gt;=Datas!$C$6,'tab1'!H20,NA())</f>
        <v>#N/A</v>
      </c>
      <c r="G20" s="39">
        <f t="shared" ref="G20" si="6">G8</f>
        <v>0.29604131899999997</v>
      </c>
      <c r="H20" s="39">
        <f t="shared" si="4"/>
        <v>0.59954746599999997</v>
      </c>
      <c r="I20" s="22">
        <f t="shared" si="2"/>
        <v>0.303506147</v>
      </c>
    </row>
    <row r="21" spans="2:11" s="1" customFormat="1" ht="12.75" customHeight="1" x14ac:dyDescent="0.2">
      <c r="B21" s="19">
        <f t="shared" si="3"/>
        <v>43191</v>
      </c>
      <c r="C21" s="20">
        <f t="shared" si="1"/>
        <v>2018</v>
      </c>
      <c r="D21" s="20">
        <f t="shared" si="0"/>
        <v>4</v>
      </c>
      <c r="E21" s="22">
        <f>IF(B21&lt;Datas!$C$7,'tab1'!H21,NA())</f>
        <v>0.56776164200000023</v>
      </c>
      <c r="F21" s="22" t="e">
        <f>IF(B21&gt;=Datas!$C$6,'tab1'!H21,NA())</f>
        <v>#N/A</v>
      </c>
      <c r="G21" s="39">
        <f t="shared" ref="G21" si="7">G9</f>
        <v>8.4563936000000006E-2</v>
      </c>
      <c r="H21" s="39">
        <f t="shared" si="4"/>
        <v>0.56776164200000012</v>
      </c>
      <c r="I21" s="22">
        <f t="shared" si="2"/>
        <v>0.48319770600000012</v>
      </c>
    </row>
    <row r="22" spans="2:11" s="1" customFormat="1" ht="12.75" customHeight="1" x14ac:dyDescent="0.2">
      <c r="B22" s="19">
        <f t="shared" si="3"/>
        <v>43221</v>
      </c>
      <c r="C22" s="20">
        <f t="shared" si="1"/>
        <v>2018</v>
      </c>
      <c r="D22" s="20">
        <f t="shared" si="0"/>
        <v>5</v>
      </c>
      <c r="E22" s="22">
        <f>IF(B22&lt;Datas!$C$7,'tab1'!H22,NA())</f>
        <v>0.57951497699999999</v>
      </c>
      <c r="F22" s="22" t="e">
        <f>IF(B22&gt;=Datas!$C$6,'tab1'!H22,NA())</f>
        <v>#N/A</v>
      </c>
      <c r="G22" s="39">
        <f t="shared" ref="G22" si="8">G10</f>
        <v>0.10291880499999999</v>
      </c>
      <c r="H22" s="39">
        <f t="shared" si="4"/>
        <v>0.57951497699999999</v>
      </c>
      <c r="I22" s="22">
        <f t="shared" si="2"/>
        <v>0.47659617199999998</v>
      </c>
    </row>
    <row r="23" spans="2:11" s="1" customFormat="1" ht="12.75" customHeight="1" x14ac:dyDescent="0.2">
      <c r="B23" s="19">
        <f t="shared" si="3"/>
        <v>43252</v>
      </c>
      <c r="C23" s="20">
        <f t="shared" si="1"/>
        <v>2018</v>
      </c>
      <c r="D23" s="20">
        <f t="shared" si="0"/>
        <v>6</v>
      </c>
      <c r="E23" s="22">
        <f>IF(B23&lt;Datas!$C$7,'tab1'!H23,NA())</f>
        <v>0.57036395700000009</v>
      </c>
      <c r="F23" s="22" t="e">
        <f>IF(B23&gt;=Datas!$C$6,'tab1'!H23,NA())</f>
        <v>#N/A</v>
      </c>
      <c r="G23" s="39">
        <f t="shared" ref="G23" si="9">G11</f>
        <v>0.12800405999999995</v>
      </c>
      <c r="H23" s="39">
        <f t="shared" si="4"/>
        <v>0.57036395699999998</v>
      </c>
      <c r="I23" s="22">
        <f t="shared" si="2"/>
        <v>0.442359897</v>
      </c>
    </row>
    <row r="24" spans="2:11" s="1" customFormat="1" ht="12.75" customHeight="1" x14ac:dyDescent="0.2">
      <c r="B24" s="19">
        <f t="shared" si="3"/>
        <v>43282</v>
      </c>
      <c r="C24" s="20">
        <f t="shared" si="1"/>
        <v>2018</v>
      </c>
      <c r="D24" s="20">
        <f t="shared" si="0"/>
        <v>7</v>
      </c>
      <c r="E24" s="22">
        <f>IF(B24&lt;Datas!$C$7,'tab1'!H24,NA())</f>
        <v>0.64329676700000016</v>
      </c>
      <c r="F24" s="22" t="e">
        <f>IF(B24&gt;=Datas!$C$6,'tab1'!H24,NA())</f>
        <v>#N/A</v>
      </c>
      <c r="G24" s="39">
        <f t="shared" ref="G24" si="10">G12</f>
        <v>0.16466575499999997</v>
      </c>
      <c r="H24" s="39">
        <f t="shared" si="4"/>
        <v>0.64329676700000027</v>
      </c>
      <c r="I24" s="22">
        <f t="shared" si="2"/>
        <v>0.4786310120000003</v>
      </c>
    </row>
    <row r="25" spans="2:11" s="1" customFormat="1" ht="12.75" customHeight="1" x14ac:dyDescent="0.2">
      <c r="B25" s="19">
        <f t="shared" si="3"/>
        <v>43313</v>
      </c>
      <c r="C25" s="20">
        <f t="shared" si="1"/>
        <v>2018</v>
      </c>
      <c r="D25" s="20">
        <f t="shared" si="0"/>
        <v>8</v>
      </c>
      <c r="E25" s="22">
        <f>IF(B25&lt;Datas!$C$7,'tab1'!H25,NA())</f>
        <v>0.60956696899999996</v>
      </c>
      <c r="F25" s="22" t="e">
        <f>IF(B25&gt;=Datas!$C$6,'tab1'!H25,NA())</f>
        <v>#N/A</v>
      </c>
      <c r="G25" s="39">
        <f t="shared" ref="G25" si="11">G13</f>
        <v>0.19570894999999999</v>
      </c>
      <c r="H25" s="39">
        <f t="shared" si="4"/>
        <v>0.60956696899999985</v>
      </c>
      <c r="I25" s="22">
        <f t="shared" si="2"/>
        <v>0.41385801899999985</v>
      </c>
    </row>
    <row r="26" spans="2:11" s="1" customFormat="1" ht="12.75" customHeight="1" x14ac:dyDescent="0.2">
      <c r="B26" s="19">
        <f t="shared" si="3"/>
        <v>43344</v>
      </c>
      <c r="C26" s="20">
        <f t="shared" si="1"/>
        <v>2018</v>
      </c>
      <c r="D26" s="20">
        <f t="shared" si="0"/>
        <v>9</v>
      </c>
      <c r="E26" s="22">
        <f>IF(B26&lt;Datas!$C$7,'tab1'!H26,NA())</f>
        <v>0.59247565000000013</v>
      </c>
      <c r="F26" s="22" t="e">
        <f>IF(B26&gt;=Datas!$C$6,'tab1'!H26,NA())</f>
        <v>#N/A</v>
      </c>
      <c r="G26" s="39">
        <f t="shared" ref="G26" si="12">G14</f>
        <v>0.23050348399999993</v>
      </c>
      <c r="H26" s="39">
        <f t="shared" si="4"/>
        <v>0.59247565000000002</v>
      </c>
      <c r="I26" s="22">
        <f t="shared" si="2"/>
        <v>0.3619721660000001</v>
      </c>
    </row>
    <row r="27" spans="2:11" s="1" customFormat="1" ht="12.75" customHeight="1" x14ac:dyDescent="0.2">
      <c r="B27" s="19">
        <f t="shared" si="3"/>
        <v>43374</v>
      </c>
      <c r="C27" s="20">
        <f t="shared" si="1"/>
        <v>2018</v>
      </c>
      <c r="D27" s="20">
        <f t="shared" si="0"/>
        <v>10</v>
      </c>
      <c r="E27" s="22">
        <f>IF(B27&lt;Datas!$C$7,'tab1'!H27,NA())</f>
        <v>0.60479638299999994</v>
      </c>
      <c r="F27" s="22" t="e">
        <f>IF(B27&gt;=Datas!$C$6,'tab1'!H27,NA())</f>
        <v>#N/A</v>
      </c>
      <c r="G27" s="39">
        <f t="shared" ref="G27" si="13">G15</f>
        <v>0.29518244100000007</v>
      </c>
      <c r="H27" s="39">
        <f t="shared" si="4"/>
        <v>0.60479638299999983</v>
      </c>
      <c r="I27" s="22">
        <f t="shared" si="2"/>
        <v>0.30961394199999975</v>
      </c>
    </row>
    <row r="28" spans="2:11" s="1" customFormat="1" ht="12.75" customHeight="1" x14ac:dyDescent="0.2">
      <c r="B28" s="19">
        <f t="shared" si="3"/>
        <v>43405</v>
      </c>
      <c r="C28" s="20">
        <f t="shared" si="1"/>
        <v>2018</v>
      </c>
      <c r="D28" s="20">
        <f t="shared" si="0"/>
        <v>11</v>
      </c>
      <c r="E28" s="22">
        <f>IF(B28&lt;Datas!$C$7,'tab1'!H28,NA())</f>
        <v>0.59148554599999992</v>
      </c>
      <c r="F28" s="22" t="e">
        <f>IF(B28&gt;=Datas!$C$6,'tab1'!H28,NA())</f>
        <v>#N/A</v>
      </c>
      <c r="G28" s="39">
        <f t="shared" ref="G28" si="14">G16</f>
        <v>0.32174689900000003</v>
      </c>
      <c r="H28" s="39">
        <f t="shared" si="4"/>
        <v>0.59148554599999992</v>
      </c>
      <c r="I28" s="22">
        <f t="shared" si="2"/>
        <v>0.26973864699999989</v>
      </c>
    </row>
    <row r="29" spans="2:11" s="1" customFormat="1" ht="12.75" customHeight="1" x14ac:dyDescent="0.2">
      <c r="B29" s="19">
        <f t="shared" si="3"/>
        <v>43435</v>
      </c>
      <c r="C29" s="20">
        <f t="shared" si="1"/>
        <v>2018</v>
      </c>
      <c r="D29" s="20">
        <f t="shared" si="0"/>
        <v>12</v>
      </c>
      <c r="E29" s="22">
        <f>IF(B29&lt;Datas!$C$7,'tab1'!H29,NA())</f>
        <v>0.6459582920000001</v>
      </c>
      <c r="F29" s="22" t="e">
        <f>IF(B29&gt;=Datas!$C$6,'tab1'!H29,NA())</f>
        <v>#N/A</v>
      </c>
      <c r="G29" s="39">
        <f t="shared" ref="G29" si="15">G17</f>
        <v>0.38749051900000003</v>
      </c>
      <c r="H29" s="39">
        <f t="shared" si="4"/>
        <v>0.64595829199999988</v>
      </c>
      <c r="I29" s="22">
        <f t="shared" si="2"/>
        <v>0.25846777299999985</v>
      </c>
    </row>
    <row r="30" spans="2:11" s="1" customFormat="1" ht="12.75" customHeight="1" x14ac:dyDescent="0.2">
      <c r="B30" s="19">
        <f t="shared" si="3"/>
        <v>43466</v>
      </c>
      <c r="C30" s="20">
        <f t="shared" si="1"/>
        <v>2019</v>
      </c>
      <c r="D30" s="20">
        <f t="shared" si="0"/>
        <v>1</v>
      </c>
      <c r="E30" s="22">
        <f>IF(B30&lt;Datas!$C$7,'tab1'!H30,NA())</f>
        <v>0.67022199099999979</v>
      </c>
      <c r="F30" s="22" t="e">
        <f>IF(B30&gt;=Datas!$C$6,'tab1'!H30,NA())</f>
        <v>#N/A</v>
      </c>
      <c r="G30" s="39">
        <f t="shared" ref="G30" si="16">G18</f>
        <v>0.40520702999999997</v>
      </c>
      <c r="H30" s="39">
        <f t="shared" si="4"/>
        <v>0.67022199099999991</v>
      </c>
      <c r="I30" s="22">
        <f t="shared" si="2"/>
        <v>0.26501496099999994</v>
      </c>
    </row>
    <row r="31" spans="2:11" s="1" customFormat="1" ht="12.75" customHeight="1" x14ac:dyDescent="0.2">
      <c r="B31" s="19">
        <f t="shared" si="3"/>
        <v>43497</v>
      </c>
      <c r="C31" s="20">
        <f t="shared" si="1"/>
        <v>2019</v>
      </c>
      <c r="D31" s="20">
        <f t="shared" si="0"/>
        <v>2</v>
      </c>
      <c r="E31" s="22">
        <f>IF(B31&lt;Datas!$C$7,'tab1'!H31,NA())</f>
        <v>0.56342657099999971</v>
      </c>
      <c r="F31" s="22" t="e">
        <f>IF(B31&gt;=Datas!$C$6,'tab1'!H31,NA())</f>
        <v>#N/A</v>
      </c>
      <c r="G31" s="39">
        <f t="shared" ref="G31" si="17">G19</f>
        <v>0.30949923900000009</v>
      </c>
      <c r="H31" s="39">
        <f t="shared" si="4"/>
        <v>0.56342657100000004</v>
      </c>
      <c r="I31" s="22">
        <f t="shared" si="2"/>
        <v>0.25392733199999995</v>
      </c>
    </row>
    <row r="32" spans="2:11" s="1" customFormat="1" ht="12.75" customHeight="1" x14ac:dyDescent="0.2">
      <c r="B32" s="19">
        <f t="shared" si="3"/>
        <v>43525</v>
      </c>
      <c r="C32" s="20">
        <f t="shared" si="1"/>
        <v>2019</v>
      </c>
      <c r="D32" s="20">
        <f t="shared" si="0"/>
        <v>3</v>
      </c>
      <c r="E32" s="22">
        <f>IF(B32&lt;Datas!$C$7,'tab1'!H32,NA())</f>
        <v>0.59954746599999997</v>
      </c>
      <c r="F32" s="22" t="e">
        <f>IF(B32&gt;=Datas!$C$6,'tab1'!H32,NA())</f>
        <v>#N/A</v>
      </c>
      <c r="G32" s="39">
        <f t="shared" ref="G32" si="18">G20</f>
        <v>0.29604131899999997</v>
      </c>
      <c r="H32" s="39">
        <f t="shared" si="4"/>
        <v>0.59954746599999997</v>
      </c>
      <c r="I32" s="22">
        <f t="shared" si="2"/>
        <v>0.303506147</v>
      </c>
    </row>
    <row r="33" spans="2:9" s="1" customFormat="1" ht="12.75" customHeight="1" x14ac:dyDescent="0.2">
      <c r="B33" s="19">
        <f t="shared" si="3"/>
        <v>43556</v>
      </c>
      <c r="C33" s="20">
        <f t="shared" si="1"/>
        <v>2019</v>
      </c>
      <c r="D33" s="20">
        <f t="shared" si="0"/>
        <v>4</v>
      </c>
      <c r="E33" s="22">
        <f>IF(B33&lt;Datas!$C$7,'tab1'!H33,NA())</f>
        <v>0.55382036800000012</v>
      </c>
      <c r="F33" s="22" t="e">
        <f>IF(B33&gt;=Datas!$C$6,'tab1'!H33,NA())</f>
        <v>#N/A</v>
      </c>
      <c r="G33" s="39">
        <f t="shared" ref="G33" si="19">G21</f>
        <v>8.4563936000000006E-2</v>
      </c>
      <c r="H33" s="39">
        <f t="shared" si="4"/>
        <v>0.56776164200000012</v>
      </c>
      <c r="I33" s="22">
        <f t="shared" si="2"/>
        <v>0.48319770600000012</v>
      </c>
    </row>
    <row r="34" spans="2:9" s="1" customFormat="1" ht="12.75" customHeight="1" x14ac:dyDescent="0.2">
      <c r="B34" s="19">
        <f t="shared" si="3"/>
        <v>43586</v>
      </c>
      <c r="C34" s="20">
        <f t="shared" si="1"/>
        <v>2019</v>
      </c>
      <c r="D34" s="20">
        <f t="shared" si="0"/>
        <v>5</v>
      </c>
      <c r="E34" s="22">
        <f>IF(B34&lt;Datas!$C$7,'tab1'!H34,NA())</f>
        <v>0.54978801100000008</v>
      </c>
      <c r="F34" s="22" t="e">
        <f>IF(B34&gt;=Datas!$C$6,'tab1'!H34,NA())</f>
        <v>#N/A</v>
      </c>
      <c r="G34" s="39">
        <f t="shared" ref="G34" si="20">G22</f>
        <v>0.10291880499999999</v>
      </c>
      <c r="H34" s="39">
        <f t="shared" si="4"/>
        <v>0.57951497699999999</v>
      </c>
      <c r="I34" s="22">
        <f t="shared" si="2"/>
        <v>0.47659617199999998</v>
      </c>
    </row>
    <row r="35" spans="2:9" s="1" customFormat="1" ht="12.75" customHeight="1" x14ac:dyDescent="0.2">
      <c r="B35" s="19">
        <f t="shared" si="3"/>
        <v>43617</v>
      </c>
      <c r="C35" s="20">
        <f t="shared" si="1"/>
        <v>2019</v>
      </c>
      <c r="D35" s="20">
        <f t="shared" si="0"/>
        <v>6</v>
      </c>
      <c r="E35" s="22">
        <f>IF(B35&lt;Datas!$C$7,'tab1'!H35,NA())</f>
        <v>0.52732343100000001</v>
      </c>
      <c r="F35" s="22" t="e">
        <f>IF(B35&gt;=Datas!$C$6,'tab1'!H35,NA())</f>
        <v>#N/A</v>
      </c>
      <c r="G35" s="39">
        <f t="shared" ref="G35" si="21">G23</f>
        <v>0.12800405999999995</v>
      </c>
      <c r="H35" s="39">
        <f t="shared" si="4"/>
        <v>0.57036395699999998</v>
      </c>
      <c r="I35" s="22">
        <f t="shared" si="2"/>
        <v>0.442359897</v>
      </c>
    </row>
    <row r="36" spans="2:9" s="1" customFormat="1" ht="12.75" customHeight="1" x14ac:dyDescent="0.2">
      <c r="B36" s="19">
        <f t="shared" si="3"/>
        <v>43647</v>
      </c>
      <c r="C36" s="20">
        <f t="shared" si="1"/>
        <v>2019</v>
      </c>
      <c r="D36" s="20">
        <f t="shared" si="0"/>
        <v>7</v>
      </c>
      <c r="E36" s="22">
        <f>IF(B36&lt;Datas!$C$7,'tab1'!H36,NA())</f>
        <v>0.60874378299999987</v>
      </c>
      <c r="F36" s="22" t="e">
        <f>IF(B36&gt;=Datas!$C$6,'tab1'!H36,NA())</f>
        <v>#N/A</v>
      </c>
      <c r="G36" s="39">
        <f t="shared" ref="G36" si="22">G24</f>
        <v>0.16466575499999997</v>
      </c>
      <c r="H36" s="39">
        <f t="shared" si="4"/>
        <v>0.64329676700000027</v>
      </c>
      <c r="I36" s="22">
        <f t="shared" si="2"/>
        <v>0.4786310120000003</v>
      </c>
    </row>
    <row r="37" spans="2:9" s="1" customFormat="1" ht="12.75" customHeight="1" x14ac:dyDescent="0.2">
      <c r="B37" s="19">
        <f t="shared" si="3"/>
        <v>43678</v>
      </c>
      <c r="C37" s="20">
        <f t="shared" si="1"/>
        <v>2019</v>
      </c>
      <c r="D37" s="20">
        <f t="shared" si="0"/>
        <v>8</v>
      </c>
      <c r="E37" s="22">
        <f>IF(B37&lt;Datas!$C$7,'tab1'!H37,NA())</f>
        <v>0.5755994080000002</v>
      </c>
      <c r="F37" s="22" t="e">
        <f>IF(B37&gt;=Datas!$C$6,'tab1'!H37,NA())</f>
        <v>#N/A</v>
      </c>
      <c r="G37" s="39">
        <f t="shared" ref="G37" si="23">G25</f>
        <v>0.19570894999999999</v>
      </c>
      <c r="H37" s="39">
        <f t="shared" si="4"/>
        <v>0.60956696899999985</v>
      </c>
      <c r="I37" s="22">
        <f t="shared" si="2"/>
        <v>0.41385801899999985</v>
      </c>
    </row>
    <row r="38" spans="2:9" s="1" customFormat="1" ht="12.75" customHeight="1" x14ac:dyDescent="0.2">
      <c r="B38" s="19">
        <f t="shared" si="3"/>
        <v>43709</v>
      </c>
      <c r="C38" s="20">
        <f t="shared" si="1"/>
        <v>2019</v>
      </c>
      <c r="D38" s="20">
        <f t="shared" si="0"/>
        <v>9</v>
      </c>
      <c r="E38" s="22">
        <f>IF(B38&lt;Datas!$C$7,'tab1'!H38,NA())</f>
        <v>0.56126924400000011</v>
      </c>
      <c r="F38" s="22" t="e">
        <f>IF(B38&gt;=Datas!$C$6,'tab1'!H38,NA())</f>
        <v>#N/A</v>
      </c>
      <c r="G38" s="39">
        <f t="shared" ref="G38" si="24">G26</f>
        <v>0.23050348399999993</v>
      </c>
      <c r="H38" s="39">
        <f t="shared" si="4"/>
        <v>0.59247565000000002</v>
      </c>
      <c r="I38" s="22">
        <f t="shared" si="2"/>
        <v>0.3619721660000001</v>
      </c>
    </row>
    <row r="39" spans="2:9" s="1" customFormat="1" ht="12.75" customHeight="1" x14ac:dyDescent="0.2">
      <c r="B39" s="19">
        <f t="shared" si="3"/>
        <v>43739</v>
      </c>
      <c r="C39" s="20">
        <f t="shared" si="1"/>
        <v>2019</v>
      </c>
      <c r="D39" s="20">
        <f t="shared" si="0"/>
        <v>10</v>
      </c>
      <c r="E39" s="22">
        <f>IF(B39&lt;Datas!$C$7,'tab1'!H39,NA())</f>
        <v>0.579026017</v>
      </c>
      <c r="F39" s="22" t="e">
        <f>IF(B39&gt;=Datas!$C$6,'tab1'!H39,NA())</f>
        <v>#N/A</v>
      </c>
      <c r="G39" s="39">
        <f t="shared" ref="G39" si="25">G27</f>
        <v>0.29518244100000007</v>
      </c>
      <c r="H39" s="39">
        <f t="shared" si="4"/>
        <v>0.60479638299999983</v>
      </c>
      <c r="I39" s="22">
        <f t="shared" si="2"/>
        <v>0.30961394199999975</v>
      </c>
    </row>
    <row r="40" spans="2:9" s="1" customFormat="1" ht="12.75" customHeight="1" x14ac:dyDescent="0.2">
      <c r="B40" s="19">
        <f t="shared" si="3"/>
        <v>43770</v>
      </c>
      <c r="C40" s="20">
        <f t="shared" si="1"/>
        <v>2019</v>
      </c>
      <c r="D40" s="20">
        <f t="shared" si="0"/>
        <v>11</v>
      </c>
      <c r="E40" s="22">
        <f>IF(B40&lt;Datas!$C$7,'tab1'!H40,NA())</f>
        <v>0.57131509700000005</v>
      </c>
      <c r="F40" s="22" t="e">
        <f>IF(B40&gt;=Datas!$C$6,'tab1'!H40,NA())</f>
        <v>#N/A</v>
      </c>
      <c r="G40" s="39">
        <f t="shared" ref="G40" si="26">G28</f>
        <v>0.32174689900000003</v>
      </c>
      <c r="H40" s="39">
        <f t="shared" si="4"/>
        <v>0.59148554599999992</v>
      </c>
      <c r="I40" s="22">
        <f t="shared" si="2"/>
        <v>0.26973864699999989</v>
      </c>
    </row>
    <row r="41" spans="2:9" s="1" customFormat="1" ht="12.75" customHeight="1" x14ac:dyDescent="0.2">
      <c r="B41" s="19">
        <f t="shared" si="3"/>
        <v>43800</v>
      </c>
      <c r="C41" s="20">
        <f t="shared" si="1"/>
        <v>2019</v>
      </c>
      <c r="D41" s="20">
        <f t="shared" si="0"/>
        <v>12</v>
      </c>
      <c r="E41" s="22">
        <f>IF(B41&lt;Datas!$C$7,'tab1'!H41,NA())</f>
        <v>0.62036500899999991</v>
      </c>
      <c r="F41" s="22" t="e">
        <f>IF(B41&gt;=Datas!$C$6,'tab1'!H41,NA())</f>
        <v>#N/A</v>
      </c>
      <c r="G41" s="39">
        <f t="shared" ref="G41" si="27">G29</f>
        <v>0.38749051900000003</v>
      </c>
      <c r="H41" s="39">
        <f t="shared" si="4"/>
        <v>0.64595829199999988</v>
      </c>
      <c r="I41" s="22">
        <f t="shared" si="2"/>
        <v>0.25846777299999985</v>
      </c>
    </row>
    <row r="42" spans="2:9" s="1" customFormat="1" ht="12.75" customHeight="1" x14ac:dyDescent="0.2">
      <c r="B42" s="19">
        <f t="shared" si="3"/>
        <v>43831</v>
      </c>
      <c r="C42" s="20">
        <f t="shared" si="1"/>
        <v>2020</v>
      </c>
      <c r="D42" s="20">
        <f t="shared" si="0"/>
        <v>1</v>
      </c>
      <c r="E42" s="22">
        <f>IF(B42&lt;Datas!$C$7,'tab1'!H42,NA())</f>
        <v>0.64699971899999997</v>
      </c>
      <c r="F42" s="22" t="e">
        <f>IF(B42&gt;=Datas!$C$6,'tab1'!H42,NA())</f>
        <v>#N/A</v>
      </c>
      <c r="G42" s="39">
        <f t="shared" ref="G42" si="28">G30</f>
        <v>0.40520702999999997</v>
      </c>
      <c r="H42" s="39">
        <f t="shared" si="4"/>
        <v>0.67022199099999991</v>
      </c>
      <c r="I42" s="22">
        <f t="shared" si="2"/>
        <v>0.26501496099999994</v>
      </c>
    </row>
    <row r="43" spans="2:9" s="1" customFormat="1" ht="12.75" customHeight="1" x14ac:dyDescent="0.2">
      <c r="B43" s="19">
        <f t="shared" si="3"/>
        <v>43862</v>
      </c>
      <c r="C43" s="20">
        <f t="shared" si="1"/>
        <v>2020</v>
      </c>
      <c r="D43" s="20">
        <f t="shared" si="0"/>
        <v>2</v>
      </c>
      <c r="E43" s="22">
        <f>IF(B43&lt;Datas!$C$7,'tab1'!H43,NA())</f>
        <v>0.56226348800000014</v>
      </c>
      <c r="F43" s="22" t="e">
        <f>IF(B43&gt;=Datas!$C$6,'tab1'!H43,NA())</f>
        <v>#N/A</v>
      </c>
      <c r="G43" s="39">
        <f t="shared" ref="G43" si="29">G31</f>
        <v>0.30949923900000009</v>
      </c>
      <c r="H43" s="39">
        <f t="shared" si="4"/>
        <v>0.56342657100000004</v>
      </c>
      <c r="I43" s="22">
        <f t="shared" si="2"/>
        <v>0.25392733199999995</v>
      </c>
    </row>
    <row r="44" spans="2:9" s="1" customFormat="1" ht="12.75" customHeight="1" x14ac:dyDescent="0.2">
      <c r="B44" s="19">
        <f t="shared" si="3"/>
        <v>43891</v>
      </c>
      <c r="C44" s="20">
        <f t="shared" si="1"/>
        <v>2020</v>
      </c>
      <c r="D44" s="20">
        <f t="shared" si="0"/>
        <v>3</v>
      </c>
      <c r="E44" s="22">
        <f>IF(B44&lt;Datas!$C$7,'tab1'!H44,NA())</f>
        <v>0.42602402099999997</v>
      </c>
      <c r="F44" s="22" t="e">
        <f>IF(B44&gt;=Datas!$C$6,'tab1'!H44,NA())</f>
        <v>#N/A</v>
      </c>
      <c r="G44" s="39">
        <f t="shared" ref="G44" si="30">G32</f>
        <v>0.29604131899999997</v>
      </c>
      <c r="H44" s="39">
        <f t="shared" si="4"/>
        <v>0.59954746599999997</v>
      </c>
      <c r="I44" s="22">
        <f t="shared" si="2"/>
        <v>0.303506147</v>
      </c>
    </row>
    <row r="45" spans="2:9" s="1" customFormat="1" ht="12.75" customHeight="1" x14ac:dyDescent="0.2">
      <c r="B45" s="19">
        <f t="shared" si="3"/>
        <v>43922</v>
      </c>
      <c r="C45" s="20">
        <f t="shared" si="1"/>
        <v>2020</v>
      </c>
      <c r="D45" s="20">
        <f t="shared" si="0"/>
        <v>4</v>
      </c>
      <c r="E45" s="22">
        <f>IF(B45&lt;Datas!$C$7,'tab1'!H45,NA())</f>
        <v>8.456393600000002E-2</v>
      </c>
      <c r="F45" s="22" t="e">
        <f>IF(B45&gt;=Datas!$C$6,'tab1'!H45,NA())</f>
        <v>#N/A</v>
      </c>
      <c r="G45" s="39">
        <f t="shared" ref="G45" si="31">G33</f>
        <v>8.4563936000000006E-2</v>
      </c>
      <c r="H45" s="39">
        <f t="shared" si="4"/>
        <v>0.56776164200000012</v>
      </c>
      <c r="I45" s="22">
        <f t="shared" si="2"/>
        <v>0.48319770600000012</v>
      </c>
    </row>
    <row r="46" spans="2:9" s="1" customFormat="1" ht="12.75" customHeight="1" x14ac:dyDescent="0.2">
      <c r="B46" s="19">
        <f t="shared" si="3"/>
        <v>43952</v>
      </c>
      <c r="C46" s="20">
        <f t="shared" si="1"/>
        <v>2020</v>
      </c>
      <c r="D46" s="20">
        <f t="shared" si="0"/>
        <v>5</v>
      </c>
      <c r="E46" s="22">
        <f>IF(B46&lt;Datas!$C$7,'tab1'!H46,NA())</f>
        <v>0.10291880499999997</v>
      </c>
      <c r="F46" s="22" t="e">
        <f>IF(B46&gt;=Datas!$C$6,'tab1'!H46,NA())</f>
        <v>#N/A</v>
      </c>
      <c r="G46" s="39">
        <f t="shared" ref="G46" si="32">G34</f>
        <v>0.10291880499999999</v>
      </c>
      <c r="H46" s="39">
        <f t="shared" si="4"/>
        <v>0.57951497699999999</v>
      </c>
      <c r="I46" s="22">
        <f t="shared" si="2"/>
        <v>0.47659617199999998</v>
      </c>
    </row>
    <row r="47" spans="2:9" s="1" customFormat="1" ht="12.75" customHeight="1" x14ac:dyDescent="0.2">
      <c r="B47" s="19">
        <f t="shared" si="3"/>
        <v>43983</v>
      </c>
      <c r="C47" s="20">
        <f t="shared" si="1"/>
        <v>2020</v>
      </c>
      <c r="D47" s="20">
        <f t="shared" si="0"/>
        <v>6</v>
      </c>
      <c r="E47" s="22">
        <f>IF(B47&lt;Datas!$C$7,'tab1'!H47,NA())</f>
        <v>0.12800405999999998</v>
      </c>
      <c r="F47" s="22" t="e">
        <f>IF(B47&gt;=Datas!$C$6,'tab1'!H47,NA())</f>
        <v>#N/A</v>
      </c>
      <c r="G47" s="39">
        <f t="shared" ref="G47" si="33">G35</f>
        <v>0.12800405999999995</v>
      </c>
      <c r="H47" s="39">
        <f t="shared" si="4"/>
        <v>0.57036395699999998</v>
      </c>
      <c r="I47" s="22">
        <f t="shared" si="2"/>
        <v>0.442359897</v>
      </c>
    </row>
    <row r="48" spans="2:9" s="1" customFormat="1" ht="12.75" customHeight="1" x14ac:dyDescent="0.2">
      <c r="B48" s="19">
        <f t="shared" si="3"/>
        <v>44013</v>
      </c>
      <c r="C48" s="20">
        <f t="shared" si="1"/>
        <v>2020</v>
      </c>
      <c r="D48" s="20">
        <f t="shared" si="0"/>
        <v>7</v>
      </c>
      <c r="E48" s="22">
        <f>IF(B48&lt;Datas!$C$7,'tab1'!H48,NA())</f>
        <v>0.16466575499999997</v>
      </c>
      <c r="F48" s="22" t="e">
        <f>IF(B48&gt;=Datas!$C$6,'tab1'!H48,NA())</f>
        <v>#N/A</v>
      </c>
      <c r="G48" s="39">
        <f t="shared" ref="G48" si="34">G36</f>
        <v>0.16466575499999997</v>
      </c>
      <c r="H48" s="39">
        <f t="shared" si="4"/>
        <v>0.64329676700000027</v>
      </c>
      <c r="I48" s="22">
        <f t="shared" si="2"/>
        <v>0.4786310120000003</v>
      </c>
    </row>
    <row r="49" spans="2:9" s="1" customFormat="1" ht="12.75" customHeight="1" x14ac:dyDescent="0.2">
      <c r="B49" s="19">
        <f t="shared" si="3"/>
        <v>44044</v>
      </c>
      <c r="C49" s="20">
        <f t="shared" si="1"/>
        <v>2020</v>
      </c>
      <c r="D49" s="20">
        <f t="shared" si="0"/>
        <v>8</v>
      </c>
      <c r="E49" s="22">
        <f>IF(B49&lt;Datas!$C$7,'tab1'!H49,NA())</f>
        <v>0.19570895000000005</v>
      </c>
      <c r="F49" s="22" t="e">
        <f>IF(B49&gt;=Datas!$C$6,'tab1'!H49,NA())</f>
        <v>#N/A</v>
      </c>
      <c r="G49" s="39">
        <f t="shared" ref="G49" si="35">G37</f>
        <v>0.19570894999999999</v>
      </c>
      <c r="H49" s="39">
        <f t="shared" si="4"/>
        <v>0.60956696899999985</v>
      </c>
      <c r="I49" s="22">
        <f t="shared" si="2"/>
        <v>0.41385801899999985</v>
      </c>
    </row>
    <row r="50" spans="2:9" s="1" customFormat="1" ht="12.75" customHeight="1" x14ac:dyDescent="0.2">
      <c r="B50" s="19">
        <f t="shared" si="3"/>
        <v>44075</v>
      </c>
      <c r="C50" s="20">
        <f t="shared" si="1"/>
        <v>2020</v>
      </c>
      <c r="D50" s="20">
        <f t="shared" si="0"/>
        <v>9</v>
      </c>
      <c r="E50" s="22">
        <f>IF(B50&lt;Datas!$C$7,'tab1'!H50,NA())</f>
        <v>0.23050348399999998</v>
      </c>
      <c r="F50" s="22" t="e">
        <f>IF(B50&gt;=Datas!$C$6,'tab1'!H50,NA())</f>
        <v>#N/A</v>
      </c>
      <c r="G50" s="39">
        <f t="shared" ref="G50" si="36">G38</f>
        <v>0.23050348399999993</v>
      </c>
      <c r="H50" s="39">
        <f t="shared" si="4"/>
        <v>0.59247565000000002</v>
      </c>
      <c r="I50" s="22">
        <f t="shared" si="2"/>
        <v>0.3619721660000001</v>
      </c>
    </row>
    <row r="51" spans="2:9" s="1" customFormat="1" ht="12.75" customHeight="1" x14ac:dyDescent="0.2">
      <c r="B51" s="19">
        <f t="shared" si="3"/>
        <v>44105</v>
      </c>
      <c r="C51" s="20">
        <f t="shared" si="1"/>
        <v>2020</v>
      </c>
      <c r="D51" s="20">
        <f t="shared" si="0"/>
        <v>10</v>
      </c>
      <c r="E51" s="22">
        <f>IF(B51&lt;Datas!$C$7,'tab1'!H51,NA())</f>
        <v>0.29518244100000002</v>
      </c>
      <c r="F51" s="22" t="e">
        <f>IF(B51&gt;=Datas!$C$6,'tab1'!H51,NA())</f>
        <v>#N/A</v>
      </c>
      <c r="G51" s="39">
        <f t="shared" ref="G51" si="37">G39</f>
        <v>0.29518244100000007</v>
      </c>
      <c r="H51" s="39">
        <f t="shared" si="4"/>
        <v>0.60479638299999983</v>
      </c>
      <c r="I51" s="22">
        <f t="shared" si="2"/>
        <v>0.30961394199999975</v>
      </c>
    </row>
    <row r="52" spans="2:9" s="1" customFormat="1" ht="12.75" customHeight="1" x14ac:dyDescent="0.2">
      <c r="B52" s="19">
        <f t="shared" si="3"/>
        <v>44136</v>
      </c>
      <c r="C52" s="20">
        <f t="shared" si="1"/>
        <v>2020</v>
      </c>
      <c r="D52" s="20">
        <f t="shared" si="0"/>
        <v>11</v>
      </c>
      <c r="E52" s="22">
        <f>IF(B52&lt;Datas!$C$7,'tab1'!H52,NA())</f>
        <v>0.32174689899999998</v>
      </c>
      <c r="F52" s="22" t="e">
        <f>IF(B52&gt;=Datas!$C$6,'tab1'!H52,NA())</f>
        <v>#N/A</v>
      </c>
      <c r="G52" s="39">
        <f t="shared" ref="G52" si="38">G40</f>
        <v>0.32174689900000003</v>
      </c>
      <c r="H52" s="39">
        <f t="shared" si="4"/>
        <v>0.59148554599999992</v>
      </c>
      <c r="I52" s="22">
        <f t="shared" si="2"/>
        <v>0.26973864699999989</v>
      </c>
    </row>
    <row r="53" spans="2:9" s="1" customFormat="1" ht="12.75" customHeight="1" x14ac:dyDescent="0.2">
      <c r="B53" s="19">
        <f t="shared" si="3"/>
        <v>44166</v>
      </c>
      <c r="C53" s="20">
        <f t="shared" si="1"/>
        <v>2020</v>
      </c>
      <c r="D53" s="20">
        <f t="shared" si="0"/>
        <v>12</v>
      </c>
      <c r="E53" s="22">
        <f>IF(B53&lt;Datas!$C$7,'tab1'!H53,NA())</f>
        <v>0.38749051899999998</v>
      </c>
      <c r="F53" s="22" t="e">
        <f>IF(B53&gt;=Datas!$C$6,'tab1'!H53,NA())</f>
        <v>#N/A</v>
      </c>
      <c r="G53" s="39">
        <f t="shared" ref="G53" si="39">G41</f>
        <v>0.38749051900000003</v>
      </c>
      <c r="H53" s="39">
        <f t="shared" si="4"/>
        <v>0.64595829199999988</v>
      </c>
      <c r="I53" s="22">
        <f t="shared" si="2"/>
        <v>0.25846777299999985</v>
      </c>
    </row>
    <row r="54" spans="2:9" s="1" customFormat="1" ht="12.75" customHeight="1" x14ac:dyDescent="0.2">
      <c r="B54" s="19">
        <f t="shared" si="3"/>
        <v>44197</v>
      </c>
      <c r="C54" s="20">
        <f t="shared" si="1"/>
        <v>2021</v>
      </c>
      <c r="D54" s="20">
        <f t="shared" si="0"/>
        <v>1</v>
      </c>
      <c r="E54" s="22">
        <f>IF(B54&lt;Datas!$C$7,'tab1'!H54,NA())</f>
        <v>0.40526504600000002</v>
      </c>
      <c r="F54" s="22" t="e">
        <f>IF(B54&gt;=Datas!$C$6,'tab1'!H54,NA())</f>
        <v>#N/A</v>
      </c>
      <c r="G54" s="39">
        <f t="shared" ref="G54" si="40">G42</f>
        <v>0.40520702999999997</v>
      </c>
      <c r="H54" s="39">
        <f t="shared" si="4"/>
        <v>0.67022199099999991</v>
      </c>
      <c r="I54" s="22">
        <f t="shared" si="2"/>
        <v>0.26501496099999994</v>
      </c>
    </row>
    <row r="55" spans="2:9" s="1" customFormat="1" ht="12.75" customHeight="1" x14ac:dyDescent="0.2">
      <c r="B55" s="19">
        <f t="shared" si="3"/>
        <v>44228</v>
      </c>
      <c r="C55" s="20">
        <f t="shared" si="1"/>
        <v>2021</v>
      </c>
      <c r="D55" s="20">
        <f t="shared" si="0"/>
        <v>2</v>
      </c>
      <c r="E55" s="22">
        <f>IF(B55&lt;Datas!$C$7,'tab1'!H55,NA())</f>
        <v>0.30949923899999998</v>
      </c>
      <c r="F55" s="22" t="e">
        <f>IF(B55&gt;=Datas!$C$6,'tab1'!H55,NA())</f>
        <v>#N/A</v>
      </c>
      <c r="G55" s="39">
        <f t="shared" ref="G55" si="41">G43</f>
        <v>0.30949923900000009</v>
      </c>
      <c r="H55" s="39">
        <f t="shared" si="4"/>
        <v>0.56342657100000004</v>
      </c>
      <c r="I55" s="22">
        <f t="shared" si="2"/>
        <v>0.25392733199999995</v>
      </c>
    </row>
    <row r="56" spans="2:9" s="1" customFormat="1" ht="12.75" customHeight="1" x14ac:dyDescent="0.2">
      <c r="B56" s="19">
        <f t="shared" si="3"/>
        <v>44256</v>
      </c>
      <c r="C56" s="20">
        <f t="shared" si="1"/>
        <v>2021</v>
      </c>
      <c r="D56" s="20">
        <f t="shared" si="0"/>
        <v>3</v>
      </c>
      <c r="E56" s="22">
        <f>IF(B56&lt;Datas!$C$7,'tab1'!H56,NA())</f>
        <v>0.29604131900000002</v>
      </c>
      <c r="F56" s="22" t="e">
        <f>IF(B56&gt;=Datas!$C$6,'tab1'!H56,NA())</f>
        <v>#N/A</v>
      </c>
      <c r="G56" s="39">
        <f t="shared" ref="G56" si="42">G44</f>
        <v>0.29604131899999997</v>
      </c>
      <c r="H56" s="39">
        <f t="shared" si="4"/>
        <v>0.59954746599999997</v>
      </c>
      <c r="I56" s="22">
        <f t="shared" si="2"/>
        <v>0.303506147</v>
      </c>
    </row>
    <row r="57" spans="2:9" s="1" customFormat="1" ht="12.75" customHeight="1" x14ac:dyDescent="0.2">
      <c r="B57" s="19">
        <f t="shared" si="3"/>
        <v>44287</v>
      </c>
      <c r="C57" s="20">
        <f t="shared" si="1"/>
        <v>2021</v>
      </c>
      <c r="D57" s="20">
        <f t="shared" si="0"/>
        <v>4</v>
      </c>
      <c r="E57" s="22">
        <f>IF(B57&lt;Datas!$C$7,'tab1'!H57,NA())</f>
        <v>0.23977741299999999</v>
      </c>
      <c r="F57" s="22" t="e">
        <f>IF(B57&gt;=Datas!$C$6,'tab1'!H57,NA())</f>
        <v>#N/A</v>
      </c>
      <c r="G57" s="39">
        <f t="shared" ref="G57" si="43">G45</f>
        <v>8.4563936000000006E-2</v>
      </c>
      <c r="H57" s="39">
        <f t="shared" si="4"/>
        <v>0.56776164200000012</v>
      </c>
      <c r="I57" s="22">
        <f t="shared" si="2"/>
        <v>0.48319770600000012</v>
      </c>
    </row>
    <row r="58" spans="2:9" s="1" customFormat="1" ht="12.75" customHeight="1" x14ac:dyDescent="0.2">
      <c r="B58" s="19">
        <f t="shared" si="3"/>
        <v>44317</v>
      </c>
      <c r="C58" s="20">
        <f t="shared" si="1"/>
        <v>2021</v>
      </c>
      <c r="D58" s="20">
        <f t="shared" si="0"/>
        <v>5</v>
      </c>
      <c r="E58" s="22">
        <f>IF(B58&lt;Datas!$C$7,'tab1'!H58,NA())</f>
        <v>0.29020837899999996</v>
      </c>
      <c r="F58" s="22" t="e">
        <f>IF(B58&gt;=Datas!$C$6,'tab1'!H58,NA())</f>
        <v>#N/A</v>
      </c>
      <c r="G58" s="39">
        <f t="shared" ref="G58" si="44">G46</f>
        <v>0.10291880499999999</v>
      </c>
      <c r="H58" s="39">
        <f t="shared" si="4"/>
        <v>0.57951497699999999</v>
      </c>
      <c r="I58" s="22">
        <f t="shared" si="2"/>
        <v>0.47659617199999998</v>
      </c>
    </row>
    <row r="59" spans="2:9" s="1" customFormat="1" ht="12.75" customHeight="1" x14ac:dyDescent="0.2">
      <c r="B59" s="19">
        <f t="shared" si="3"/>
        <v>44348</v>
      </c>
      <c r="C59" s="20">
        <f t="shared" si="1"/>
        <v>2021</v>
      </c>
      <c r="D59" s="20">
        <f t="shared" si="0"/>
        <v>6</v>
      </c>
      <c r="E59" s="22">
        <f>IF(B59&lt;Datas!$C$7,'tab1'!H59,NA())</f>
        <v>0.31143750999999997</v>
      </c>
      <c r="F59" s="22" t="e">
        <f>IF(B59&gt;=Datas!$C$6,'tab1'!H59,NA())</f>
        <v>#N/A</v>
      </c>
      <c r="G59" s="39">
        <f t="shared" ref="G59" si="45">G47</f>
        <v>0.12800405999999995</v>
      </c>
      <c r="H59" s="39">
        <f t="shared" si="4"/>
        <v>0.57036395699999998</v>
      </c>
      <c r="I59" s="22">
        <f t="shared" si="2"/>
        <v>0.442359897</v>
      </c>
    </row>
    <row r="60" spans="2:9" s="1" customFormat="1" ht="12.75" customHeight="1" x14ac:dyDescent="0.2">
      <c r="B60" s="19">
        <f t="shared" si="3"/>
        <v>44378</v>
      </c>
      <c r="C60" s="20">
        <f t="shared" si="1"/>
        <v>2021</v>
      </c>
      <c r="D60" s="20">
        <f t="shared" si="0"/>
        <v>7</v>
      </c>
      <c r="E60" s="22">
        <f>IF(B60&lt;Datas!$C$7,'tab1'!H60,NA())</f>
        <v>0.38434343699999995</v>
      </c>
      <c r="F60" s="22" t="e">
        <f>IF(B60&gt;=Datas!$C$6,'tab1'!H60,NA())</f>
        <v>#N/A</v>
      </c>
      <c r="G60" s="39">
        <f t="shared" ref="G60" si="46">G48</f>
        <v>0.16466575499999997</v>
      </c>
      <c r="H60" s="39">
        <f t="shared" si="4"/>
        <v>0.64329676700000027</v>
      </c>
      <c r="I60" s="22">
        <f t="shared" si="2"/>
        <v>0.4786310120000003</v>
      </c>
    </row>
    <row r="61" spans="2:9" s="1" customFormat="1" ht="12.75" customHeight="1" x14ac:dyDescent="0.2">
      <c r="B61" s="19">
        <f t="shared" si="3"/>
        <v>44409</v>
      </c>
      <c r="C61" s="20">
        <f t="shared" si="1"/>
        <v>2021</v>
      </c>
      <c r="D61" s="20">
        <f t="shared" si="0"/>
        <v>8</v>
      </c>
      <c r="E61" s="22">
        <f>IF(B61&lt;Datas!$C$7,'tab1'!H61,NA())</f>
        <v>0.37854478400000002</v>
      </c>
      <c r="F61" s="22" t="e">
        <f>IF(B61&gt;=Datas!$C$6,'tab1'!H61,NA())</f>
        <v>#N/A</v>
      </c>
      <c r="G61" s="39">
        <f t="shared" ref="G61" si="47">G49</f>
        <v>0.19570894999999999</v>
      </c>
      <c r="H61" s="39">
        <f t="shared" si="4"/>
        <v>0.60956696899999985</v>
      </c>
      <c r="I61" s="22">
        <f t="shared" si="2"/>
        <v>0.41385801899999985</v>
      </c>
    </row>
    <row r="62" spans="2:9" s="1" customFormat="1" ht="12.75" customHeight="1" x14ac:dyDescent="0.2">
      <c r="B62" s="19">
        <f t="shared" si="3"/>
        <v>44440</v>
      </c>
      <c r="C62" s="20">
        <f t="shared" si="1"/>
        <v>2021</v>
      </c>
      <c r="D62" s="20">
        <f t="shared" si="0"/>
        <v>9</v>
      </c>
      <c r="E62" s="22">
        <f>IF(B62&lt;Datas!$C$7,'tab1'!H62,NA())</f>
        <v>0.38889537799999985</v>
      </c>
      <c r="F62" s="22" t="e">
        <f>IF(B62&gt;=Datas!$C$6,'tab1'!H62,NA())</f>
        <v>#N/A</v>
      </c>
      <c r="G62" s="39">
        <f t="shared" ref="G62" si="48">G50</f>
        <v>0.23050348399999993</v>
      </c>
      <c r="H62" s="39">
        <f t="shared" si="4"/>
        <v>0.59247565000000002</v>
      </c>
      <c r="I62" s="22">
        <f t="shared" si="2"/>
        <v>0.3619721660000001</v>
      </c>
    </row>
    <row r="63" spans="2:9" s="1" customFormat="1" ht="12.75" customHeight="1" x14ac:dyDescent="0.2">
      <c r="B63" s="19">
        <f t="shared" si="3"/>
        <v>44470</v>
      </c>
      <c r="C63" s="20">
        <f t="shared" si="1"/>
        <v>2021</v>
      </c>
      <c r="D63" s="20">
        <f t="shared" si="0"/>
        <v>10</v>
      </c>
      <c r="E63" s="22">
        <f>IF(B63&lt;Datas!$C$7,'tab1'!H63,NA())</f>
        <v>0.42120956600000004</v>
      </c>
      <c r="F63" s="22" t="e">
        <f>IF(B63&gt;=Datas!$C$6,'tab1'!H63,NA())</f>
        <v>#N/A</v>
      </c>
      <c r="G63" s="39">
        <f t="shared" ref="G63" si="49">G51</f>
        <v>0.29518244100000007</v>
      </c>
      <c r="H63" s="39">
        <f t="shared" si="4"/>
        <v>0.60479638299999983</v>
      </c>
      <c r="I63" s="22">
        <f t="shared" si="2"/>
        <v>0.30961394199999975</v>
      </c>
    </row>
    <row r="64" spans="2:9" s="1" customFormat="1" ht="12.75" customHeight="1" x14ac:dyDescent="0.2">
      <c r="B64" s="19">
        <f t="shared" si="3"/>
        <v>44501</v>
      </c>
      <c r="C64" s="20">
        <f t="shared" si="1"/>
        <v>2021</v>
      </c>
      <c r="D64" s="20">
        <f t="shared" si="0"/>
        <v>11</v>
      </c>
      <c r="E64" s="22">
        <f>IF(B64&lt;Datas!$C$7,'tab1'!H64,NA())</f>
        <v>0.44961337000000001</v>
      </c>
      <c r="F64" s="22" t="e">
        <f>IF(B64&gt;=Datas!$C$6,'tab1'!H64,NA())</f>
        <v>#N/A</v>
      </c>
      <c r="G64" s="39">
        <f t="shared" ref="G64" si="50">G52</f>
        <v>0.32174689900000003</v>
      </c>
      <c r="H64" s="39">
        <f t="shared" si="4"/>
        <v>0.59148554599999992</v>
      </c>
      <c r="I64" s="22">
        <f t="shared" si="2"/>
        <v>0.26973864699999989</v>
      </c>
    </row>
    <row r="65" spans="2:9" s="1" customFormat="1" ht="12.75" customHeight="1" x14ac:dyDescent="0.2">
      <c r="B65" s="19">
        <f t="shared" si="3"/>
        <v>44531</v>
      </c>
      <c r="C65" s="20">
        <f t="shared" si="1"/>
        <v>2021</v>
      </c>
      <c r="D65" s="20">
        <f t="shared" si="0"/>
        <v>12</v>
      </c>
      <c r="E65" s="22">
        <f>IF(B65&lt;Datas!$C$7,'tab1'!H65,NA())</f>
        <v>0.51024292999999998</v>
      </c>
      <c r="F65" s="22" t="e">
        <f>IF(B65&gt;=Datas!$C$6,'tab1'!H65,NA())</f>
        <v>#N/A</v>
      </c>
      <c r="G65" s="39">
        <f t="shared" ref="G65" si="51">G53</f>
        <v>0.38749051900000003</v>
      </c>
      <c r="H65" s="39">
        <f t="shared" si="4"/>
        <v>0.64595829199999988</v>
      </c>
      <c r="I65" s="22">
        <f t="shared" si="2"/>
        <v>0.25846777299999985</v>
      </c>
    </row>
    <row r="66" spans="2:9" s="1" customFormat="1" ht="12.75" customHeight="1" x14ac:dyDescent="0.2">
      <c r="B66" s="19">
        <f t="shared" si="3"/>
        <v>44562</v>
      </c>
      <c r="C66" s="20">
        <f t="shared" si="1"/>
        <v>2022</v>
      </c>
      <c r="D66" s="20">
        <f t="shared" si="0"/>
        <v>1</v>
      </c>
      <c r="E66" s="22">
        <f>IF(B66&lt;Datas!$C$7,'tab1'!H66,NA())</f>
        <v>0.51076302500000015</v>
      </c>
      <c r="F66" s="22" t="e">
        <f>IF(B66&gt;=Datas!$C$6,'tab1'!H66,NA())</f>
        <v>#N/A</v>
      </c>
      <c r="G66" s="39">
        <f t="shared" ref="G66" si="52">G54</f>
        <v>0.40520702999999997</v>
      </c>
      <c r="H66" s="39">
        <f t="shared" si="4"/>
        <v>0.67022199099999991</v>
      </c>
      <c r="I66" s="22">
        <f t="shared" si="2"/>
        <v>0.26501496099999994</v>
      </c>
    </row>
    <row r="67" spans="2:9" s="1" customFormat="1" ht="12.75" customHeight="1" x14ac:dyDescent="0.2">
      <c r="B67" s="19">
        <f t="shared" si="3"/>
        <v>44593</v>
      </c>
      <c r="C67" s="20">
        <f t="shared" si="1"/>
        <v>2022</v>
      </c>
      <c r="D67" s="20">
        <f t="shared" si="0"/>
        <v>2</v>
      </c>
      <c r="E67" s="22">
        <f>IF(B67&lt;Datas!$C$7,'tab1'!H67,NA())</f>
        <v>0.42240189100000014</v>
      </c>
      <c r="F67" s="22" t="e">
        <f>IF(B67&gt;=Datas!$C$6,'tab1'!H67,NA())</f>
        <v>#N/A</v>
      </c>
      <c r="G67" s="39">
        <f t="shared" ref="G67" si="53">G55</f>
        <v>0.30949923900000009</v>
      </c>
      <c r="H67" s="39">
        <f t="shared" si="4"/>
        <v>0.56342657100000004</v>
      </c>
      <c r="I67" s="22">
        <f t="shared" si="2"/>
        <v>0.25392733199999995</v>
      </c>
    </row>
    <row r="68" spans="2:9" s="1" customFormat="1" ht="12.75" customHeight="1" x14ac:dyDescent="0.2">
      <c r="B68" s="19">
        <f t="shared" si="3"/>
        <v>44621</v>
      </c>
      <c r="C68" s="20">
        <f t="shared" si="1"/>
        <v>2022</v>
      </c>
      <c r="D68" s="20">
        <f t="shared" si="0"/>
        <v>3</v>
      </c>
      <c r="E68" s="22">
        <f>IF(B68&lt;Datas!$C$7,'tab1'!H68,NA())</f>
        <v>0.48427830899999996</v>
      </c>
      <c r="F68" s="22" t="e">
        <f>IF(B68&gt;=Datas!$C$6,'tab1'!H68,NA())</f>
        <v>#N/A</v>
      </c>
      <c r="G68" s="39">
        <f t="shared" ref="G68" si="54">G56</f>
        <v>0.29604131899999997</v>
      </c>
      <c r="H68" s="39">
        <f t="shared" si="4"/>
        <v>0.59954746599999997</v>
      </c>
      <c r="I68" s="22">
        <f t="shared" si="2"/>
        <v>0.303506147</v>
      </c>
    </row>
    <row r="69" spans="2:9" s="1" customFormat="1" ht="12.75" customHeight="1" x14ac:dyDescent="0.2">
      <c r="B69" s="19">
        <f t="shared" si="3"/>
        <v>44652</v>
      </c>
      <c r="C69" s="20">
        <f t="shared" si="1"/>
        <v>2022</v>
      </c>
      <c r="D69" s="20">
        <f t="shared" si="0"/>
        <v>4</v>
      </c>
      <c r="E69" s="22">
        <f>IF(B69&lt;Datas!$C$7,'tab1'!H69,NA())</f>
        <v>0.46042140999999998</v>
      </c>
      <c r="F69" s="22" t="e">
        <f>IF(B69&gt;=Datas!$C$6,'tab1'!H69,NA())</f>
        <v>#N/A</v>
      </c>
      <c r="G69" s="39">
        <f t="shared" ref="G69" si="55">G57</f>
        <v>8.4563936000000006E-2</v>
      </c>
      <c r="H69" s="39">
        <f t="shared" si="4"/>
        <v>0.56776164200000012</v>
      </c>
      <c r="I69" s="22">
        <f t="shared" si="2"/>
        <v>0.48319770600000012</v>
      </c>
    </row>
    <row r="70" spans="2:9" s="1" customFormat="1" ht="12.75" customHeight="1" x14ac:dyDescent="0.2">
      <c r="B70" s="19">
        <f t="shared" si="3"/>
        <v>44682</v>
      </c>
      <c r="C70" s="20">
        <f t="shared" si="1"/>
        <v>2022</v>
      </c>
      <c r="D70" s="20">
        <f t="shared" ref="D70:D89" si="56">MONTH(B70)</f>
        <v>5</v>
      </c>
      <c r="E70" s="22">
        <f>IF(B70&lt;Datas!$C$7,'tab1'!H70,NA())</f>
        <v>0.48690043300000002</v>
      </c>
      <c r="F70" s="22" t="e">
        <f>IF(B70&gt;=Datas!$C$6,'tab1'!H70,NA())</f>
        <v>#N/A</v>
      </c>
      <c r="G70" s="39">
        <f t="shared" ref="G70" si="57">G58</f>
        <v>0.10291880499999999</v>
      </c>
      <c r="H70" s="39">
        <f t="shared" si="4"/>
        <v>0.57951497699999999</v>
      </c>
      <c r="I70" s="22">
        <f t="shared" si="2"/>
        <v>0.47659617199999998</v>
      </c>
    </row>
    <row r="71" spans="2:9" s="1" customFormat="1" ht="12.75" customHeight="1" x14ac:dyDescent="0.2">
      <c r="B71" s="19">
        <f t="shared" si="3"/>
        <v>44713</v>
      </c>
      <c r="C71" s="20">
        <f t="shared" ref="C71:C89" si="58">YEAR(B71)</f>
        <v>2022</v>
      </c>
      <c r="D71" s="20">
        <f t="shared" si="56"/>
        <v>6</v>
      </c>
      <c r="E71" s="22">
        <f>IF(B71&lt;Datas!$C$7,'tab1'!H71,NA())</f>
        <v>0.46482198000000002</v>
      </c>
      <c r="F71" s="22">
        <f>IF(B71&gt;=Datas!$C$6,'tab1'!H71,NA())</f>
        <v>0.46482198000000002</v>
      </c>
      <c r="G71" s="39">
        <f t="shared" ref="G71" si="59">G59</f>
        <v>0.12800405999999995</v>
      </c>
      <c r="H71" s="39">
        <f t="shared" si="4"/>
        <v>0.57036395699999998</v>
      </c>
      <c r="I71" s="22">
        <f t="shared" ref="I71:I89" si="60">H71-G71</f>
        <v>0.442359897</v>
      </c>
    </row>
    <row r="72" spans="2:9" s="1" customFormat="1" ht="12.75" customHeight="1" x14ac:dyDescent="0.2">
      <c r="B72" s="19">
        <f t="shared" ref="B72:B89" si="61">EDATE(B71,1)</f>
        <v>44743</v>
      </c>
      <c r="C72" s="20">
        <f t="shared" si="58"/>
        <v>2022</v>
      </c>
      <c r="D72" s="20">
        <f t="shared" si="56"/>
        <v>7</v>
      </c>
      <c r="E72" s="22" t="e">
        <f>IF(B72&lt;Datas!$C$7,'tab1'!H72,NA())</f>
        <v>#N/A</v>
      </c>
      <c r="F72" s="22">
        <f>IF(B72&gt;=Datas!$C$6,'tab1'!H72,NA())</f>
        <v>0.56004428035999987</v>
      </c>
      <c r="G72" s="39">
        <f t="shared" ref="G72" si="62">G60</f>
        <v>0.16466575499999997</v>
      </c>
      <c r="H72" s="39">
        <f t="shared" si="4"/>
        <v>0.64329676700000027</v>
      </c>
      <c r="I72" s="22">
        <f t="shared" si="60"/>
        <v>0.4786310120000003</v>
      </c>
    </row>
    <row r="73" spans="2:9" s="1" customFormat="1" ht="12.75" customHeight="1" x14ac:dyDescent="0.2">
      <c r="B73" s="19">
        <f t="shared" si="61"/>
        <v>44774</v>
      </c>
      <c r="C73" s="20">
        <f t="shared" si="58"/>
        <v>2022</v>
      </c>
      <c r="D73" s="20">
        <f t="shared" si="56"/>
        <v>8</v>
      </c>
      <c r="E73" s="22" t="e">
        <f>IF(B73&lt;Datas!$C$7,'tab1'!H73,NA())</f>
        <v>#N/A</v>
      </c>
      <c r="F73" s="22">
        <f>IF(B73&gt;=Datas!$C$6,'tab1'!H73,NA())</f>
        <v>0.52955145536000015</v>
      </c>
      <c r="G73" s="39">
        <f t="shared" ref="G73" si="63">G61</f>
        <v>0.19570894999999999</v>
      </c>
      <c r="H73" s="39">
        <f t="shared" si="4"/>
        <v>0.60956696899999985</v>
      </c>
      <c r="I73" s="22">
        <f t="shared" si="60"/>
        <v>0.41385801899999985</v>
      </c>
    </row>
    <row r="74" spans="2:9" s="1" customFormat="1" ht="12.75" customHeight="1" x14ac:dyDescent="0.2">
      <c r="B74" s="19">
        <f t="shared" si="61"/>
        <v>44805</v>
      </c>
      <c r="C74" s="20">
        <f t="shared" si="58"/>
        <v>2022</v>
      </c>
      <c r="D74" s="20">
        <f t="shared" si="56"/>
        <v>9</v>
      </c>
      <c r="E74" s="22" t="e">
        <f>IF(B74&lt;Datas!$C$7,'tab1'!H74,NA())</f>
        <v>#N/A</v>
      </c>
      <c r="F74" s="22">
        <f>IF(B74&gt;=Datas!$C$6,'tab1'!H74,NA())</f>
        <v>0.49391693472000009</v>
      </c>
      <c r="G74" s="39">
        <f t="shared" ref="G74" si="64">G62</f>
        <v>0.23050348399999993</v>
      </c>
      <c r="H74" s="39">
        <f t="shared" si="4"/>
        <v>0.59247565000000002</v>
      </c>
      <c r="I74" s="22">
        <f t="shared" si="60"/>
        <v>0.3619721660000001</v>
      </c>
    </row>
    <row r="75" spans="2:9" s="1" customFormat="1" ht="12.75" customHeight="1" x14ac:dyDescent="0.2">
      <c r="B75" s="19">
        <f t="shared" si="61"/>
        <v>44835</v>
      </c>
      <c r="C75" s="20">
        <f t="shared" si="58"/>
        <v>2022</v>
      </c>
      <c r="D75" s="20">
        <f t="shared" si="56"/>
        <v>10</v>
      </c>
      <c r="E75" s="22" t="e">
        <f>IF(B75&lt;Datas!$C$7,'tab1'!H75,NA())</f>
        <v>#N/A</v>
      </c>
      <c r="F75" s="22">
        <f>IF(B75&gt;=Datas!$C$6,'tab1'!H75,NA())</f>
        <v>0.50954289496000005</v>
      </c>
      <c r="G75" s="39">
        <f t="shared" ref="G75" si="65">G63</f>
        <v>0.29518244100000007</v>
      </c>
      <c r="H75" s="39">
        <f t="shared" si="4"/>
        <v>0.60479638299999983</v>
      </c>
      <c r="I75" s="22">
        <f t="shared" si="60"/>
        <v>0.30961394199999975</v>
      </c>
    </row>
    <row r="76" spans="2:9" s="1" customFormat="1" ht="12.75" customHeight="1" x14ac:dyDescent="0.2">
      <c r="B76" s="19">
        <f t="shared" si="61"/>
        <v>44866</v>
      </c>
      <c r="C76" s="20">
        <f t="shared" si="58"/>
        <v>2022</v>
      </c>
      <c r="D76" s="20">
        <f t="shared" si="56"/>
        <v>11</v>
      </c>
      <c r="E76" s="22" t="e">
        <f>IF(B76&lt;Datas!$C$7,'tab1'!H76,NA())</f>
        <v>#N/A</v>
      </c>
      <c r="F76" s="22">
        <f>IF(B76&gt;=Datas!$C$6,'tab1'!H76,NA())</f>
        <v>0.49133098342000009</v>
      </c>
      <c r="G76" s="39">
        <f t="shared" ref="G76" si="66">G64</f>
        <v>0.32174689900000003</v>
      </c>
      <c r="H76" s="39">
        <f t="shared" si="4"/>
        <v>0.59148554599999992</v>
      </c>
      <c r="I76" s="22">
        <f t="shared" si="60"/>
        <v>0.26973864699999989</v>
      </c>
    </row>
    <row r="77" spans="2:9" s="1" customFormat="1" ht="12.75" customHeight="1" x14ac:dyDescent="0.2">
      <c r="B77" s="19">
        <f t="shared" si="61"/>
        <v>44896</v>
      </c>
      <c r="C77" s="20">
        <f t="shared" si="58"/>
        <v>2022</v>
      </c>
      <c r="D77" s="20">
        <f t="shared" si="56"/>
        <v>12</v>
      </c>
      <c r="E77" s="22" t="e">
        <f>IF(B77&lt;Datas!$C$7,'tab1'!H77,NA())</f>
        <v>#N/A</v>
      </c>
      <c r="F77" s="22">
        <f>IF(B77&gt;=Datas!$C$6,'tab1'!H77,NA())</f>
        <v>0.58314310845999995</v>
      </c>
      <c r="G77" s="39">
        <f t="shared" ref="G77" si="67">G65</f>
        <v>0.38749051900000003</v>
      </c>
      <c r="H77" s="39">
        <f t="shared" si="4"/>
        <v>0.64595829199999988</v>
      </c>
      <c r="I77" s="22">
        <f t="shared" si="60"/>
        <v>0.25846777299999985</v>
      </c>
    </row>
    <row r="78" spans="2:9" s="1" customFormat="1" ht="12.75" customHeight="1" x14ac:dyDescent="0.2">
      <c r="B78" s="19">
        <f t="shared" si="61"/>
        <v>44927</v>
      </c>
      <c r="C78" s="20">
        <f t="shared" si="58"/>
        <v>2023</v>
      </c>
      <c r="D78" s="20">
        <f t="shared" si="56"/>
        <v>1</v>
      </c>
      <c r="E78" s="22" t="e">
        <f>IF(B78&lt;Datas!$C$7,'tab1'!H78,NA())</f>
        <v>#N/A</v>
      </c>
      <c r="F78" s="22">
        <f>IF(B78&gt;=Datas!$C$6,'tab1'!H78,NA())</f>
        <v>0.61660423171999978</v>
      </c>
      <c r="G78" s="39">
        <f t="shared" ref="G78" si="68">G66</f>
        <v>0.40520702999999997</v>
      </c>
      <c r="H78" s="39">
        <f t="shared" si="4"/>
        <v>0.67022199099999991</v>
      </c>
      <c r="I78" s="22">
        <f t="shared" si="60"/>
        <v>0.26501496099999994</v>
      </c>
    </row>
    <row r="79" spans="2:9" s="1" customFormat="1" ht="12.75" customHeight="1" x14ac:dyDescent="0.2">
      <c r="B79" s="19">
        <f t="shared" si="61"/>
        <v>44958</v>
      </c>
      <c r="C79" s="20">
        <f t="shared" si="58"/>
        <v>2023</v>
      </c>
      <c r="D79" s="20">
        <f t="shared" si="56"/>
        <v>2</v>
      </c>
      <c r="E79" s="22" t="e">
        <f>IF(B79&lt;Datas!$C$7,'tab1'!H79,NA())</f>
        <v>#N/A</v>
      </c>
      <c r="F79" s="22">
        <f>IF(B79&gt;=Datas!$C$6,'tab1'!H79,NA())</f>
        <v>0.52962097673999975</v>
      </c>
      <c r="G79" s="39">
        <f t="shared" ref="G79" si="69">G67</f>
        <v>0.30949923900000009</v>
      </c>
      <c r="H79" s="39">
        <f t="shared" si="4"/>
        <v>0.56342657100000004</v>
      </c>
      <c r="I79" s="22">
        <f t="shared" si="60"/>
        <v>0.25392733199999995</v>
      </c>
    </row>
    <row r="80" spans="2:9" s="1" customFormat="1" ht="12.75" customHeight="1" x14ac:dyDescent="0.2">
      <c r="B80" s="19">
        <f t="shared" si="61"/>
        <v>44986</v>
      </c>
      <c r="C80" s="20">
        <f t="shared" si="58"/>
        <v>2023</v>
      </c>
      <c r="D80" s="20">
        <f t="shared" si="56"/>
        <v>3</v>
      </c>
      <c r="E80" s="22" t="e">
        <f>IF(B80&lt;Datas!$C$7,'tab1'!H80,NA())</f>
        <v>#N/A</v>
      </c>
      <c r="F80" s="22">
        <f>IF(B80&gt;=Datas!$C$6,'tab1'!H80,NA())</f>
        <v>0.56357461803999997</v>
      </c>
      <c r="G80" s="39">
        <f t="shared" ref="G80" si="70">G68</f>
        <v>0.29604131899999997</v>
      </c>
      <c r="H80" s="39">
        <f t="shared" si="4"/>
        <v>0.59954746599999997</v>
      </c>
      <c r="I80" s="22">
        <f t="shared" si="60"/>
        <v>0.303506147</v>
      </c>
    </row>
    <row r="81" spans="1:14" s="1" customFormat="1" ht="12.75" customHeight="1" x14ac:dyDescent="0.2">
      <c r="B81" s="19">
        <f t="shared" si="61"/>
        <v>45017</v>
      </c>
      <c r="C81" s="20">
        <f t="shared" si="58"/>
        <v>2023</v>
      </c>
      <c r="D81" s="20">
        <f t="shared" si="56"/>
        <v>4</v>
      </c>
      <c r="E81" s="22" t="e">
        <f>IF(B81&lt;Datas!$C$7,'tab1'!H81,NA())</f>
        <v>#N/A</v>
      </c>
      <c r="F81" s="22">
        <f>IF(B81&gt;=Datas!$C$6,'tab1'!H81,NA())</f>
        <v>0.53166755328000015</v>
      </c>
      <c r="G81" s="39">
        <f t="shared" ref="G81" si="71">G69</f>
        <v>8.4563936000000006E-2</v>
      </c>
      <c r="H81" s="39">
        <f t="shared" si="4"/>
        <v>0.56776164200000012</v>
      </c>
      <c r="I81" s="22">
        <f t="shared" si="60"/>
        <v>0.48319770600000012</v>
      </c>
    </row>
    <row r="82" spans="1:14" s="1" customFormat="1" ht="12.75" customHeight="1" x14ac:dyDescent="0.2">
      <c r="B82" s="19">
        <f t="shared" si="61"/>
        <v>45047</v>
      </c>
      <c r="C82" s="20">
        <f t="shared" si="58"/>
        <v>2023</v>
      </c>
      <c r="D82" s="20">
        <f t="shared" si="56"/>
        <v>5</v>
      </c>
      <c r="E82" s="22" t="e">
        <f>IF(B82&lt;Datas!$C$7,'tab1'!H82,NA())</f>
        <v>#N/A</v>
      </c>
      <c r="F82" s="22">
        <f>IF(B82&gt;=Datas!$C$6,'tab1'!H82,NA())</f>
        <v>0.54978801100000008</v>
      </c>
      <c r="G82" s="39">
        <f t="shared" ref="G82:H82" si="72">G70</f>
        <v>0.10291880499999999</v>
      </c>
      <c r="H82" s="39">
        <f t="shared" si="72"/>
        <v>0.57951497699999999</v>
      </c>
      <c r="I82" s="22">
        <f t="shared" si="60"/>
        <v>0.47659617199999998</v>
      </c>
    </row>
    <row r="83" spans="1:14" s="1" customFormat="1" ht="12.75" customHeight="1" x14ac:dyDescent="0.2">
      <c r="B83" s="19">
        <f t="shared" si="61"/>
        <v>45078</v>
      </c>
      <c r="C83" s="20">
        <f t="shared" si="58"/>
        <v>2023</v>
      </c>
      <c r="D83" s="20">
        <f t="shared" si="56"/>
        <v>6</v>
      </c>
      <c r="E83" s="22" t="e">
        <f>IF(B83&lt;Datas!$C$7,'tab1'!H83,NA())</f>
        <v>#N/A</v>
      </c>
      <c r="F83" s="22">
        <f>IF(B83&gt;=Datas!$C$6,'tab1'!H83,NA())</f>
        <v>0.52732343100000001</v>
      </c>
      <c r="G83" s="39">
        <f t="shared" ref="G83:H83" si="73">G71</f>
        <v>0.12800405999999995</v>
      </c>
      <c r="H83" s="39">
        <f t="shared" si="73"/>
        <v>0.57036395699999998</v>
      </c>
      <c r="I83" s="22">
        <f t="shared" si="60"/>
        <v>0.442359897</v>
      </c>
    </row>
    <row r="84" spans="1:14" s="1" customFormat="1" ht="12.75" customHeight="1" x14ac:dyDescent="0.2">
      <c r="B84" s="19">
        <f t="shared" si="61"/>
        <v>45108</v>
      </c>
      <c r="C84" s="20">
        <f t="shared" si="58"/>
        <v>2023</v>
      </c>
      <c r="D84" s="20">
        <f t="shared" si="56"/>
        <v>7</v>
      </c>
      <c r="E84" s="22" t="e">
        <f>IF(B84&lt;Datas!$C$7,'tab1'!H84,NA())</f>
        <v>#N/A</v>
      </c>
      <c r="F84" s="22">
        <f>IF(B84&gt;=Datas!$C$6,'tab1'!H84,NA())</f>
        <v>0.58439403167999981</v>
      </c>
      <c r="G84" s="39">
        <f t="shared" ref="G84:H84" si="74">G72</f>
        <v>0.16466575499999997</v>
      </c>
      <c r="H84" s="39">
        <f t="shared" si="74"/>
        <v>0.64329676700000027</v>
      </c>
      <c r="I84" s="22">
        <f t="shared" si="60"/>
        <v>0.4786310120000003</v>
      </c>
    </row>
    <row r="85" spans="1:14" s="1" customFormat="1" ht="12.75" customHeight="1" x14ac:dyDescent="0.2">
      <c r="B85" s="19">
        <f t="shared" si="61"/>
        <v>45139</v>
      </c>
      <c r="C85" s="20">
        <f t="shared" si="58"/>
        <v>2023</v>
      </c>
      <c r="D85" s="20">
        <f t="shared" si="56"/>
        <v>8</v>
      </c>
      <c r="E85" s="22" t="e">
        <f>IF(B85&lt;Datas!$C$7,'tab1'!H85,NA())</f>
        <v>#N/A</v>
      </c>
      <c r="F85" s="22">
        <f>IF(B85&gt;=Datas!$C$6,'tab1'!H85,NA())</f>
        <v>0.5640874198400001</v>
      </c>
      <c r="G85" s="39">
        <f t="shared" ref="G85:H85" si="75">G73</f>
        <v>0.19570894999999999</v>
      </c>
      <c r="H85" s="39">
        <f t="shared" si="75"/>
        <v>0.60956696899999985</v>
      </c>
      <c r="I85" s="22">
        <f t="shared" si="60"/>
        <v>0.41385801899999985</v>
      </c>
    </row>
    <row r="86" spans="1:14" s="1" customFormat="1" ht="12.75" customHeight="1" x14ac:dyDescent="0.2">
      <c r="B86" s="19">
        <f t="shared" si="61"/>
        <v>45170</v>
      </c>
      <c r="C86" s="20">
        <f t="shared" si="58"/>
        <v>2023</v>
      </c>
      <c r="D86" s="20">
        <f t="shared" si="56"/>
        <v>9</v>
      </c>
      <c r="E86" s="22" t="e">
        <f>IF(B86&lt;Datas!$C$7,'tab1'!H86,NA())</f>
        <v>#N/A</v>
      </c>
      <c r="F86" s="22">
        <f>IF(B86&gt;=Datas!$C$6,'tab1'!H86,NA())</f>
        <v>0.53881847423999996</v>
      </c>
      <c r="G86" s="39">
        <f t="shared" ref="G86:H86" si="76">G74</f>
        <v>0.23050348399999993</v>
      </c>
      <c r="H86" s="39">
        <f t="shared" si="76"/>
        <v>0.59247565000000002</v>
      </c>
      <c r="I86" s="22">
        <f t="shared" si="60"/>
        <v>0.3619721660000001</v>
      </c>
    </row>
    <row r="87" spans="1:14" s="1" customFormat="1" ht="12.75" customHeight="1" x14ac:dyDescent="0.2">
      <c r="B87" s="19">
        <f t="shared" si="61"/>
        <v>45200</v>
      </c>
      <c r="C87" s="20">
        <f t="shared" si="58"/>
        <v>2023</v>
      </c>
      <c r="D87" s="20">
        <f t="shared" si="56"/>
        <v>10</v>
      </c>
      <c r="E87" s="22" t="e">
        <f>IF(B87&lt;Datas!$C$7,'tab1'!H87,NA())</f>
        <v>#N/A</v>
      </c>
      <c r="F87" s="22">
        <f>IF(B87&gt;=Datas!$C$6,'tab1'!H87,NA())</f>
        <v>0.55586497631999998</v>
      </c>
      <c r="G87" s="39">
        <f t="shared" ref="G87:H87" si="77">G75</f>
        <v>0.29518244100000007</v>
      </c>
      <c r="H87" s="39">
        <f t="shared" si="77"/>
        <v>0.60479638299999983</v>
      </c>
      <c r="I87" s="22">
        <f t="shared" si="60"/>
        <v>0.30961394199999975</v>
      </c>
    </row>
    <row r="88" spans="1:14" s="1" customFormat="1" ht="12.75" customHeight="1" x14ac:dyDescent="0.2">
      <c r="B88" s="19">
        <f t="shared" si="61"/>
        <v>45231</v>
      </c>
      <c r="C88" s="20">
        <f t="shared" si="58"/>
        <v>2023</v>
      </c>
      <c r="D88" s="20">
        <f t="shared" si="56"/>
        <v>11</v>
      </c>
      <c r="E88" s="22" t="e">
        <f>IF(B88&lt;Datas!$C$7,'tab1'!H88,NA())</f>
        <v>#N/A</v>
      </c>
      <c r="F88" s="22">
        <f>IF(B88&gt;=Datas!$C$6,'tab1'!H88,NA())</f>
        <v>0.54846249311999995</v>
      </c>
      <c r="G88" s="39">
        <f t="shared" ref="G88:H88" si="78">G76</f>
        <v>0.32174689900000003</v>
      </c>
      <c r="H88" s="39">
        <f t="shared" si="78"/>
        <v>0.59148554599999992</v>
      </c>
      <c r="I88" s="22">
        <f t="shared" si="60"/>
        <v>0.26973864699999989</v>
      </c>
    </row>
    <row r="89" spans="1:14" s="1" customFormat="1" ht="12.75" customHeight="1" x14ac:dyDescent="0.2">
      <c r="B89" s="19">
        <f t="shared" si="61"/>
        <v>45261</v>
      </c>
      <c r="C89" s="20">
        <f t="shared" si="58"/>
        <v>2023</v>
      </c>
      <c r="D89" s="20">
        <f t="shared" si="56"/>
        <v>12</v>
      </c>
      <c r="E89" s="22" t="e">
        <f>IF(B89&lt;Datas!$C$7,'tab1'!H89,NA())</f>
        <v>#N/A</v>
      </c>
      <c r="F89" s="22">
        <f>IF(B89&gt;=Datas!$C$6,'tab1'!H89,NA())</f>
        <v>0.60795770881999989</v>
      </c>
      <c r="G89" s="39">
        <f t="shared" ref="G89:H89" si="79">G77</f>
        <v>0.38749051900000003</v>
      </c>
      <c r="H89" s="39">
        <f t="shared" si="79"/>
        <v>0.64595829199999988</v>
      </c>
      <c r="I89" s="22">
        <f t="shared" si="60"/>
        <v>0.25846777299999985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O112"/>
  <sheetViews>
    <sheetView showGridLines="0" zoomScaleNormal="100" workbookViewId="0">
      <pane xSplit="4" ySplit="5" topLeftCell="E74" activePane="bottomRight" state="frozen"/>
      <selection activeCell="A6" sqref="A6"/>
      <selection pane="topRight" activeCell="A6" sqref="A6"/>
      <selection pane="bottomLeft" activeCell="A6" sqref="A6"/>
      <selection pane="bottomRight" activeCell="E80" sqref="E80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C1"/>
      <c r="J1"/>
      <c r="N1" s="1"/>
      <c r="O1" s="1"/>
    </row>
    <row r="2" spans="1:15" ht="15" x14ac:dyDescent="0.25">
      <c r="A2" s="46"/>
      <c r="B2" s="13" t="str">
        <f>Índice!B21</f>
        <v>Tabela 13. Vendas mensais de GLP no Brasil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4"/>
      <c r="C4" s="14"/>
      <c r="D4" s="14"/>
      <c r="E4" s="15" t="s">
        <v>59</v>
      </c>
      <c r="F4" s="15" t="s">
        <v>60</v>
      </c>
      <c r="G4" s="15" t="s">
        <v>17</v>
      </c>
      <c r="H4" s="15" t="s">
        <v>18</v>
      </c>
      <c r="I4" s="15" t="s">
        <v>19</v>
      </c>
    </row>
    <row r="5" spans="1:15" s="1" customFormat="1" ht="24" x14ac:dyDescent="0.2">
      <c r="B5" s="14"/>
      <c r="C5" s="14"/>
      <c r="D5" s="14"/>
      <c r="E5" s="18" t="s">
        <v>34</v>
      </c>
      <c r="F5" s="18" t="s">
        <v>34</v>
      </c>
      <c r="G5" s="18" t="s">
        <v>34</v>
      </c>
      <c r="H5" s="18" t="s">
        <v>34</v>
      </c>
      <c r="I5" s="18" t="s">
        <v>34</v>
      </c>
    </row>
    <row r="6" spans="1:15" s="1" customFormat="1" ht="12.75" customHeight="1" x14ac:dyDescent="0.2">
      <c r="B6" s="19">
        <f>Datas!$C$5</f>
        <v>42736</v>
      </c>
      <c r="C6" s="20">
        <f>YEAR(B6)</f>
        <v>2017</v>
      </c>
      <c r="D6" s="20">
        <f t="shared" ref="D6:D69" si="0">MONTH(B6)</f>
        <v>1</v>
      </c>
      <c r="E6" s="22">
        <f>IF(B6&lt;Datas!$C$7,'tab1'!I6*Conversão!$D$7,NA())</f>
        <v>0.55841730100449605</v>
      </c>
      <c r="F6" s="22" t="e">
        <f>IF(B6&gt;=Datas!$C$6,'tab1'!I6*Conversão!$D$7,NA())</f>
        <v>#N/A</v>
      </c>
      <c r="G6" s="39">
        <v>0.55841730100449605</v>
      </c>
      <c r="H6" s="39">
        <v>0.58252523101504805</v>
      </c>
      <c r="I6" s="22">
        <f>H6-G6</f>
        <v>2.4107930010552003E-2</v>
      </c>
      <c r="K6" s="6"/>
      <c r="L6" s="6"/>
    </row>
    <row r="7" spans="1:15" s="1" customFormat="1" ht="12.75" customHeight="1" x14ac:dyDescent="0.2">
      <c r="B7" s="19">
        <f>EDATE(B6,1)</f>
        <v>42767</v>
      </c>
      <c r="C7" s="20">
        <f t="shared" ref="C7:C70" si="1">YEAR(B7)</f>
        <v>2017</v>
      </c>
      <c r="D7" s="20">
        <f t="shared" si="0"/>
        <v>2</v>
      </c>
      <c r="E7" s="22">
        <f>IF(B7&lt;Datas!$C$7,'tab1'!I7*Conversão!$D$7,NA())</f>
        <v>0.53428680895442393</v>
      </c>
      <c r="F7" s="22" t="e">
        <f>IF(B7&gt;=Datas!$C$6,'tab1'!I7*Conversão!$D$7,NA())</f>
        <v>#N/A</v>
      </c>
      <c r="G7" s="39">
        <v>0.53428680895442382</v>
      </c>
      <c r="H7" s="39">
        <v>0.55988700599402397</v>
      </c>
      <c r="I7" s="22">
        <f t="shared" ref="I7:I70" si="2">H7-G7</f>
        <v>2.5600197039600148E-2</v>
      </c>
      <c r="K7" s="6"/>
      <c r="L7" s="6"/>
    </row>
    <row r="8" spans="1:15" s="1" customFormat="1" ht="12.75" customHeight="1" x14ac:dyDescent="0.2">
      <c r="B8" s="19">
        <f t="shared" ref="B8:B71" si="3">EDATE(B7,1)</f>
        <v>42795</v>
      </c>
      <c r="C8" s="20">
        <f t="shared" si="1"/>
        <v>2017</v>
      </c>
      <c r="D8" s="20">
        <f t="shared" si="0"/>
        <v>3</v>
      </c>
      <c r="E8" s="22">
        <f>IF(B8&lt;Datas!$C$7,'tab1'!I8*Conversão!$D$7,NA())</f>
        <v>0.65259754997582409</v>
      </c>
      <c r="F8" s="22" t="e">
        <f>IF(B8&gt;=Datas!$C$6,'tab1'!I8*Conversão!$D$7,NA())</f>
        <v>#N/A</v>
      </c>
      <c r="G8" s="39">
        <v>0.58084417704659996</v>
      </c>
      <c r="H8" s="39">
        <v>0.65259754997582409</v>
      </c>
      <c r="I8" s="22">
        <f t="shared" si="2"/>
        <v>7.1753372929224124E-2</v>
      </c>
      <c r="K8" s="6"/>
      <c r="L8" s="6"/>
    </row>
    <row r="9" spans="1:15" s="1" customFormat="1" ht="12.75" customHeight="1" x14ac:dyDescent="0.2">
      <c r="B9" s="19">
        <f t="shared" si="3"/>
        <v>42826</v>
      </c>
      <c r="C9" s="20">
        <f t="shared" si="1"/>
        <v>2017</v>
      </c>
      <c r="D9" s="20">
        <f t="shared" si="0"/>
        <v>4</v>
      </c>
      <c r="E9" s="22">
        <f>IF(B9&lt;Datas!$C$7,'tab1'!I9*Conversão!$D$7,NA())</f>
        <v>0.56990581700918408</v>
      </c>
      <c r="F9" s="22" t="e">
        <f>IF(B9&gt;=Datas!$C$6,'tab1'!I9*Conversão!$D$7,NA())</f>
        <v>#N/A</v>
      </c>
      <c r="G9" s="39">
        <v>0.56990581700918397</v>
      </c>
      <c r="H9" s="39">
        <v>0.62336490001521605</v>
      </c>
      <c r="I9" s="22">
        <f t="shared" si="2"/>
        <v>5.3459083006032082E-2</v>
      </c>
      <c r="K9" s="6"/>
      <c r="L9" s="6"/>
    </row>
    <row r="10" spans="1:15" s="1" customFormat="1" ht="12.75" customHeight="1" x14ac:dyDescent="0.2">
      <c r="B10" s="19">
        <f t="shared" si="3"/>
        <v>42856</v>
      </c>
      <c r="C10" s="20">
        <f t="shared" si="1"/>
        <v>2017</v>
      </c>
      <c r="D10" s="20">
        <f t="shared" si="0"/>
        <v>5</v>
      </c>
      <c r="E10" s="22">
        <f>IF(B10&lt;Datas!$C$7,'tab1'!I10*Conversão!$D$7,NA())</f>
        <v>0.64864117700690405</v>
      </c>
      <c r="F10" s="22" t="e">
        <f>IF(B10&gt;=Datas!$C$6,'tab1'!I10*Conversão!$D$7,NA())</f>
        <v>#N/A</v>
      </c>
      <c r="G10" s="39">
        <v>0.57038637297122396</v>
      </c>
      <c r="H10" s="39">
        <v>0.64864117700690405</v>
      </c>
      <c r="I10" s="22">
        <f t="shared" si="2"/>
        <v>7.8254804035680081E-2</v>
      </c>
      <c r="K10" s="6"/>
      <c r="L10" s="6"/>
    </row>
    <row r="11" spans="1:15" s="1" customFormat="1" ht="12.75" customHeight="1" x14ac:dyDescent="0.2">
      <c r="B11" s="19">
        <f t="shared" si="3"/>
        <v>42887</v>
      </c>
      <c r="C11" s="20">
        <f t="shared" si="1"/>
        <v>2017</v>
      </c>
      <c r="D11" s="20">
        <f t="shared" si="0"/>
        <v>6</v>
      </c>
      <c r="E11" s="22">
        <f>IF(B11&lt;Datas!$C$7,'tab1'!I11*Conversão!$D$7,NA())</f>
        <v>0.64705882298004014</v>
      </c>
      <c r="F11" s="22" t="e">
        <f>IF(B11&gt;=Datas!$C$6,'tab1'!I11*Conversão!$D$7,NA())</f>
        <v>#N/A</v>
      </c>
      <c r="G11" s="39">
        <v>0.59131702501920014</v>
      </c>
      <c r="H11" s="39">
        <v>0.69973242100564803</v>
      </c>
      <c r="I11" s="22">
        <f t="shared" si="2"/>
        <v>0.10841539598644789</v>
      </c>
      <c r="K11" s="6"/>
      <c r="L11" s="6"/>
    </row>
    <row r="12" spans="1:15" s="1" customFormat="1" ht="12.75" customHeight="1" x14ac:dyDescent="0.2">
      <c r="B12" s="19">
        <f t="shared" si="3"/>
        <v>42917</v>
      </c>
      <c r="C12" s="20">
        <f t="shared" si="1"/>
        <v>2017</v>
      </c>
      <c r="D12" s="20">
        <f t="shared" si="0"/>
        <v>7</v>
      </c>
      <c r="E12" s="22">
        <f>IF(B12&lt;Datas!$C$7,'tab1'!I12*Conversão!$D$7,NA())</f>
        <v>0.65849702693920809</v>
      </c>
      <c r="F12" s="22" t="e">
        <f>IF(B12&gt;=Datas!$C$6,'tab1'!I12*Conversão!$D$7,NA())</f>
        <v>#N/A</v>
      </c>
      <c r="G12" s="39">
        <v>0.62991083699383199</v>
      </c>
      <c r="H12" s="39">
        <v>0.68676082403133609</v>
      </c>
      <c r="I12" s="22">
        <f t="shared" si="2"/>
        <v>5.6849987037504102E-2</v>
      </c>
      <c r="K12" s="6"/>
      <c r="L12" s="6"/>
    </row>
    <row r="13" spans="1:15" s="1" customFormat="1" ht="12.75" customHeight="1" x14ac:dyDescent="0.2">
      <c r="B13" s="19">
        <f t="shared" si="3"/>
        <v>42948</v>
      </c>
      <c r="C13" s="20">
        <f t="shared" si="1"/>
        <v>2017</v>
      </c>
      <c r="D13" s="20">
        <f t="shared" si="0"/>
        <v>8</v>
      </c>
      <c r="E13" s="22">
        <f>IF(B13&lt;Datas!$C$7,'tab1'!I13*Conversão!$D$7,NA())</f>
        <v>0.67896655798300798</v>
      </c>
      <c r="F13" s="22" t="e">
        <f>IF(B13&gt;=Datas!$C$6,'tab1'!I13*Conversão!$D$7,NA())</f>
        <v>#N/A</v>
      </c>
      <c r="G13" s="39">
        <v>0.65294612101838423</v>
      </c>
      <c r="H13" s="39">
        <v>0.67896655798300787</v>
      </c>
      <c r="I13" s="22">
        <f t="shared" si="2"/>
        <v>2.6020436964623639E-2</v>
      </c>
      <c r="K13" s="6"/>
      <c r="L13" s="6"/>
    </row>
    <row r="14" spans="1:15" s="1" customFormat="1" ht="12.75" customHeight="1" x14ac:dyDescent="0.2">
      <c r="B14" s="19">
        <f t="shared" si="3"/>
        <v>42979</v>
      </c>
      <c r="C14" s="20">
        <f t="shared" si="1"/>
        <v>2017</v>
      </c>
      <c r="D14" s="20">
        <f t="shared" si="0"/>
        <v>9</v>
      </c>
      <c r="E14" s="22">
        <f>IF(B14&lt;Datas!$C$7,'tab1'!I14*Conversão!$D$7,NA())</f>
        <v>0.62177664296659207</v>
      </c>
      <c r="F14" s="22" t="e">
        <f>IF(B14&gt;=Datas!$C$6,'tab1'!I14*Conversão!$D$7,NA())</f>
        <v>#N/A</v>
      </c>
      <c r="G14" s="39">
        <v>0.60218137601376009</v>
      </c>
      <c r="H14" s="39">
        <v>0.62871074698497598</v>
      </c>
      <c r="I14" s="22">
        <f t="shared" si="2"/>
        <v>2.6529370971215882E-2</v>
      </c>
      <c r="K14" s="6"/>
      <c r="L14" s="6"/>
    </row>
    <row r="15" spans="1:15" s="1" customFormat="1" ht="12.75" customHeight="1" x14ac:dyDescent="0.2">
      <c r="B15" s="19">
        <f t="shared" si="3"/>
        <v>43009</v>
      </c>
      <c r="C15" s="20">
        <f t="shared" si="1"/>
        <v>2017</v>
      </c>
      <c r="D15" s="20">
        <f t="shared" si="0"/>
        <v>10</v>
      </c>
      <c r="E15" s="22">
        <f>IF(B15&lt;Datas!$C$7,'tab1'!I15*Conversão!$D$7,NA())</f>
        <v>0.60747682301820016</v>
      </c>
      <c r="F15" s="22" t="e">
        <f>IF(B15&gt;=Datas!$C$6,'tab1'!I15*Conversão!$D$7,NA())</f>
        <v>#N/A</v>
      </c>
      <c r="G15" s="39">
        <v>0.60747682301820005</v>
      </c>
      <c r="H15" s="39">
        <v>0.63729551303805598</v>
      </c>
      <c r="I15" s="22">
        <f t="shared" si="2"/>
        <v>2.9818690019855931E-2</v>
      </c>
      <c r="K15" s="6"/>
      <c r="L15" s="6"/>
    </row>
    <row r="16" spans="1:15" s="1" customFormat="1" ht="12.75" customHeight="1" x14ac:dyDescent="0.2">
      <c r="B16" s="19">
        <f t="shared" si="3"/>
        <v>43040</v>
      </c>
      <c r="C16" s="20">
        <f t="shared" si="1"/>
        <v>2017</v>
      </c>
      <c r="D16" s="20">
        <f t="shared" si="0"/>
        <v>11</v>
      </c>
      <c r="E16" s="22">
        <f>IF(B16&lt;Datas!$C$7,'tab1'!I16*Conversão!$D$7,NA())</f>
        <v>0.60579624402753607</v>
      </c>
      <c r="F16" s="22" t="e">
        <f>IF(B16&gt;=Datas!$C$6,'tab1'!I16*Conversão!$D$7,NA())</f>
        <v>#N/A</v>
      </c>
      <c r="G16" s="39">
        <v>0.58737934797067204</v>
      </c>
      <c r="H16" s="39">
        <v>0.60579624402753596</v>
      </c>
      <c r="I16" s="22">
        <f t="shared" si="2"/>
        <v>1.8416896056863918E-2</v>
      </c>
      <c r="K16" s="6"/>
      <c r="L16" s="6"/>
    </row>
    <row r="17" spans="2:12" s="1" customFormat="1" ht="12.75" customHeight="1" x14ac:dyDescent="0.2">
      <c r="B17" s="19">
        <f t="shared" si="3"/>
        <v>43070</v>
      </c>
      <c r="C17" s="20">
        <f t="shared" si="1"/>
        <v>2017</v>
      </c>
      <c r="D17" s="20">
        <f t="shared" si="0"/>
        <v>12</v>
      </c>
      <c r="E17" s="22">
        <f>IF(B17&lt;Datas!$C$7,'tab1'!I17*Conversão!$D$7,NA())</f>
        <v>0.60716723900920799</v>
      </c>
      <c r="F17" s="22" t="e">
        <f>IF(B17&gt;=Datas!$C$6,'tab1'!I17*Conversão!$D$7,NA())</f>
        <v>#N/A</v>
      </c>
      <c r="G17" s="39">
        <v>0.58816702302986412</v>
      </c>
      <c r="H17" s="39">
        <v>0.64411617299668822</v>
      </c>
      <c r="I17" s="22">
        <f t="shared" si="2"/>
        <v>5.5949149966824097E-2</v>
      </c>
      <c r="K17" s="6"/>
      <c r="L17" s="6"/>
    </row>
    <row r="18" spans="2:12" s="1" customFormat="1" ht="12.75" customHeight="1" x14ac:dyDescent="0.2">
      <c r="B18" s="19">
        <f t="shared" si="3"/>
        <v>43101</v>
      </c>
      <c r="C18" s="20">
        <f t="shared" si="1"/>
        <v>2018</v>
      </c>
      <c r="D18" s="20">
        <f t="shared" si="0"/>
        <v>1</v>
      </c>
      <c r="E18" s="22">
        <f>IF(B18&lt;Datas!$C$7,'tab1'!I18*Conversão!$D$7,NA())</f>
        <v>0.57357590598129604</v>
      </c>
      <c r="F18" s="22" t="e">
        <f>IF(B18&gt;=Datas!$C$6,'tab1'!I18*Conversão!$D$7,NA())</f>
        <v>#N/A</v>
      </c>
      <c r="G18" s="39">
        <f>G6</f>
        <v>0.55841730100449605</v>
      </c>
      <c r="H18" s="39">
        <f t="shared" ref="H18:H81" si="4">H6</f>
        <v>0.58252523101504805</v>
      </c>
      <c r="I18" s="22">
        <f t="shared" si="2"/>
        <v>2.4107930010552003E-2</v>
      </c>
    </row>
    <row r="19" spans="2:12" s="1" customFormat="1" ht="12.75" customHeight="1" x14ac:dyDescent="0.2">
      <c r="B19" s="19">
        <f t="shared" si="3"/>
        <v>43132</v>
      </c>
      <c r="C19" s="20">
        <f t="shared" si="1"/>
        <v>2018</v>
      </c>
      <c r="D19" s="20">
        <f t="shared" si="0"/>
        <v>2</v>
      </c>
      <c r="E19" s="22">
        <f>IF(B19&lt;Datas!$C$7,'tab1'!I19*Conversão!$D$7,NA())</f>
        <v>0.54889172298520827</v>
      </c>
      <c r="F19" s="22" t="e">
        <f>IF(B19&gt;=Datas!$C$6,'tab1'!I19*Conversão!$D$7,NA())</f>
        <v>#N/A</v>
      </c>
      <c r="G19" s="39">
        <f t="shared" ref="G19" si="5">G7</f>
        <v>0.53428680895442382</v>
      </c>
      <c r="H19" s="39">
        <f t="shared" si="4"/>
        <v>0.55988700599402397</v>
      </c>
      <c r="I19" s="22">
        <f t="shared" si="2"/>
        <v>2.5600197039600148E-2</v>
      </c>
    </row>
    <row r="20" spans="2:12" s="1" customFormat="1" ht="12.75" customHeight="1" x14ac:dyDescent="0.2">
      <c r="B20" s="19">
        <f t="shared" si="3"/>
        <v>43160</v>
      </c>
      <c r="C20" s="20">
        <f t="shared" si="1"/>
        <v>2018</v>
      </c>
      <c r="D20" s="20">
        <f t="shared" si="0"/>
        <v>3</v>
      </c>
      <c r="E20" s="22">
        <f>IF(B20&lt;Datas!$C$7,'tab1'!I20*Conversão!$D$7,NA())</f>
        <v>0.6047959429766161</v>
      </c>
      <c r="F20" s="22" t="e">
        <f>IF(B20&gt;=Datas!$C$6,'tab1'!I20*Conversão!$D$7,NA())</f>
        <v>#N/A</v>
      </c>
      <c r="G20" s="39">
        <f t="shared" ref="G20" si="6">G8</f>
        <v>0.58084417704659996</v>
      </c>
      <c r="H20" s="39">
        <f t="shared" si="4"/>
        <v>0.65259754997582409</v>
      </c>
      <c r="I20" s="22">
        <f t="shared" si="2"/>
        <v>7.1753372929224124E-2</v>
      </c>
    </row>
    <row r="21" spans="2:12" s="1" customFormat="1" ht="12.75" customHeight="1" x14ac:dyDescent="0.2">
      <c r="B21" s="19">
        <f t="shared" si="3"/>
        <v>43191</v>
      </c>
      <c r="C21" s="20">
        <f t="shared" si="1"/>
        <v>2018</v>
      </c>
      <c r="D21" s="20">
        <f t="shared" si="0"/>
        <v>4</v>
      </c>
      <c r="E21" s="22">
        <f>IF(B21&lt;Datas!$C$7,'tab1'!I21*Conversão!$D$7,NA())</f>
        <v>0.60298415501176805</v>
      </c>
      <c r="F21" s="22" t="e">
        <f>IF(B21&gt;=Datas!$C$6,'tab1'!I21*Conversão!$D$7,NA())</f>
        <v>#N/A</v>
      </c>
      <c r="G21" s="39">
        <f t="shared" ref="G21" si="7">G9</f>
        <v>0.56990581700918397</v>
      </c>
      <c r="H21" s="39">
        <f t="shared" si="4"/>
        <v>0.62336490001521605</v>
      </c>
      <c r="I21" s="22">
        <f t="shared" si="2"/>
        <v>5.3459083006032082E-2</v>
      </c>
    </row>
    <row r="22" spans="2:12" s="1" customFormat="1" ht="12.75" customHeight="1" x14ac:dyDescent="0.2">
      <c r="B22" s="19">
        <f t="shared" si="3"/>
        <v>43221</v>
      </c>
      <c r="C22" s="20">
        <f t="shared" si="1"/>
        <v>2018</v>
      </c>
      <c r="D22" s="20">
        <f t="shared" si="0"/>
        <v>5</v>
      </c>
      <c r="E22" s="22">
        <f>IF(B22&lt;Datas!$C$7,'tab1'!I22*Conversão!$D$7,NA())</f>
        <v>0.57038637297122396</v>
      </c>
      <c r="F22" s="22" t="e">
        <f>IF(B22&gt;=Datas!$C$6,'tab1'!I22*Conversão!$D$7,NA())</f>
        <v>#N/A</v>
      </c>
      <c r="G22" s="39">
        <f t="shared" ref="G22" si="8">G10</f>
        <v>0.57038637297122396</v>
      </c>
      <c r="H22" s="39">
        <f t="shared" si="4"/>
        <v>0.64864117700690405</v>
      </c>
      <c r="I22" s="22">
        <f t="shared" si="2"/>
        <v>7.8254804035680081E-2</v>
      </c>
    </row>
    <row r="23" spans="2:12" s="1" customFormat="1" ht="12.75" customHeight="1" x14ac:dyDescent="0.2">
      <c r="B23" s="19">
        <f t="shared" si="3"/>
        <v>43252</v>
      </c>
      <c r="C23" s="20">
        <f t="shared" si="1"/>
        <v>2018</v>
      </c>
      <c r="D23" s="20">
        <f t="shared" si="0"/>
        <v>6</v>
      </c>
      <c r="E23" s="22">
        <f>IF(B23&lt;Datas!$C$7,'tab1'!I23*Conversão!$D$7,NA())</f>
        <v>0.69973242100564803</v>
      </c>
      <c r="F23" s="22" t="e">
        <f>IF(B23&gt;=Datas!$C$6,'tab1'!I23*Conversão!$D$7,NA())</f>
        <v>#N/A</v>
      </c>
      <c r="G23" s="39">
        <f t="shared" ref="G23" si="9">G11</f>
        <v>0.59131702501920014</v>
      </c>
      <c r="H23" s="39">
        <f t="shared" si="4"/>
        <v>0.69973242100564803</v>
      </c>
      <c r="I23" s="22">
        <f t="shared" si="2"/>
        <v>0.10841539598644789</v>
      </c>
    </row>
    <row r="24" spans="2:12" s="1" customFormat="1" ht="12.75" customHeight="1" x14ac:dyDescent="0.2">
      <c r="B24" s="19">
        <f t="shared" si="3"/>
        <v>43282</v>
      </c>
      <c r="C24" s="20">
        <f t="shared" si="1"/>
        <v>2018</v>
      </c>
      <c r="D24" s="20">
        <f t="shared" si="0"/>
        <v>7</v>
      </c>
      <c r="E24" s="22">
        <f>IF(B24&lt;Datas!$C$7,'tab1'!I24*Conversão!$D$7,NA())</f>
        <v>0.6299108369938321</v>
      </c>
      <c r="F24" s="22" t="e">
        <f>IF(B24&gt;=Datas!$C$6,'tab1'!I24*Conversão!$D$7,NA())</f>
        <v>#N/A</v>
      </c>
      <c r="G24" s="39">
        <f t="shared" ref="G24" si="10">G12</f>
        <v>0.62991083699383199</v>
      </c>
      <c r="H24" s="39">
        <f t="shared" si="4"/>
        <v>0.68676082403133609</v>
      </c>
      <c r="I24" s="22">
        <f t="shared" si="2"/>
        <v>5.6849987037504102E-2</v>
      </c>
    </row>
    <row r="25" spans="2:12" s="1" customFormat="1" ht="12.75" customHeight="1" x14ac:dyDescent="0.2">
      <c r="B25" s="19">
        <f t="shared" si="3"/>
        <v>43313</v>
      </c>
      <c r="C25" s="20">
        <f t="shared" si="1"/>
        <v>2018</v>
      </c>
      <c r="D25" s="20">
        <f t="shared" si="0"/>
        <v>8</v>
      </c>
      <c r="E25" s="22">
        <f>IF(B25&lt;Datas!$C$7,'tab1'!I25*Conversão!$D$7,NA())</f>
        <v>0.66881455897651221</v>
      </c>
      <c r="F25" s="22" t="e">
        <f>IF(B25&gt;=Datas!$C$6,'tab1'!I25*Conversão!$D$7,NA())</f>
        <v>#N/A</v>
      </c>
      <c r="G25" s="39">
        <f t="shared" ref="G25" si="11">G13</f>
        <v>0.65294612101838423</v>
      </c>
      <c r="H25" s="39">
        <f t="shared" si="4"/>
        <v>0.67896655798300787</v>
      </c>
      <c r="I25" s="22">
        <f t="shared" si="2"/>
        <v>2.6020436964623639E-2</v>
      </c>
    </row>
    <row r="26" spans="2:12" s="1" customFormat="1" ht="12.75" customHeight="1" x14ac:dyDescent="0.2">
      <c r="B26" s="19">
        <f t="shared" si="3"/>
        <v>43344</v>
      </c>
      <c r="C26" s="20">
        <f t="shared" si="1"/>
        <v>2018</v>
      </c>
      <c r="D26" s="20">
        <f t="shared" si="0"/>
        <v>9</v>
      </c>
      <c r="E26" s="22">
        <f>IF(B26&lt;Datas!$C$7,'tab1'!I26*Conversão!$D$7,NA())</f>
        <v>0.60218137601376009</v>
      </c>
      <c r="F26" s="22" t="e">
        <f>IF(B26&gt;=Datas!$C$6,'tab1'!I26*Conversão!$D$7,NA())</f>
        <v>#N/A</v>
      </c>
      <c r="G26" s="39">
        <f t="shared" ref="G26" si="12">G14</f>
        <v>0.60218137601376009</v>
      </c>
      <c r="H26" s="39">
        <f t="shared" si="4"/>
        <v>0.62871074698497598</v>
      </c>
      <c r="I26" s="22">
        <f t="shared" si="2"/>
        <v>2.6529370971215882E-2</v>
      </c>
    </row>
    <row r="27" spans="2:12" s="1" customFormat="1" ht="12.75" customHeight="1" x14ac:dyDescent="0.2">
      <c r="B27" s="19">
        <f t="shared" si="3"/>
        <v>43374</v>
      </c>
      <c r="C27" s="20">
        <f t="shared" si="1"/>
        <v>2018</v>
      </c>
      <c r="D27" s="20">
        <f t="shared" si="0"/>
        <v>10</v>
      </c>
      <c r="E27" s="22">
        <f>IF(B27&lt;Datas!$C$7,'tab1'!I27*Conversão!$D$7,NA())</f>
        <v>0.62331159102093603</v>
      </c>
      <c r="F27" s="22" t="e">
        <f>IF(B27&gt;=Datas!$C$6,'tab1'!I27*Conversão!$D$7,NA())</f>
        <v>#N/A</v>
      </c>
      <c r="G27" s="39">
        <f t="shared" ref="G27" si="13">G15</f>
        <v>0.60747682301820005</v>
      </c>
      <c r="H27" s="39">
        <f t="shared" si="4"/>
        <v>0.63729551303805598</v>
      </c>
      <c r="I27" s="22">
        <f t="shared" si="2"/>
        <v>2.9818690019855931E-2</v>
      </c>
    </row>
    <row r="28" spans="2:12" s="1" customFormat="1" ht="12.75" customHeight="1" x14ac:dyDescent="0.2">
      <c r="B28" s="19">
        <f t="shared" si="3"/>
        <v>43405</v>
      </c>
      <c r="C28" s="20">
        <f t="shared" si="1"/>
        <v>2018</v>
      </c>
      <c r="D28" s="20">
        <f t="shared" si="0"/>
        <v>11</v>
      </c>
      <c r="E28" s="22">
        <f>IF(B28&lt;Datas!$C$7,'tab1'!I28*Conversão!$D$7,NA())</f>
        <v>0.60504925801442422</v>
      </c>
      <c r="F28" s="22" t="e">
        <f>IF(B28&gt;=Datas!$C$6,'tab1'!I28*Conversão!$D$7,NA())</f>
        <v>#N/A</v>
      </c>
      <c r="G28" s="39">
        <f t="shared" ref="G28" si="14">G16</f>
        <v>0.58737934797067204</v>
      </c>
      <c r="H28" s="39">
        <f t="shared" si="4"/>
        <v>0.60579624402753596</v>
      </c>
      <c r="I28" s="22">
        <f t="shared" si="2"/>
        <v>1.8416896056863918E-2</v>
      </c>
    </row>
    <row r="29" spans="2:12" s="1" customFormat="1" ht="12.75" customHeight="1" x14ac:dyDescent="0.2">
      <c r="B29" s="19">
        <f t="shared" si="3"/>
        <v>43435</v>
      </c>
      <c r="C29" s="20">
        <f t="shared" si="1"/>
        <v>2018</v>
      </c>
      <c r="D29" s="20">
        <f t="shared" si="0"/>
        <v>12</v>
      </c>
      <c r="E29" s="22">
        <f>IF(B29&lt;Datas!$C$7,'tab1'!I29*Conversão!$D$7,NA())</f>
        <v>0.58816702302986401</v>
      </c>
      <c r="F29" s="22" t="e">
        <f>IF(B29&gt;=Datas!$C$6,'tab1'!I29*Conversão!$D$7,NA())</f>
        <v>#N/A</v>
      </c>
      <c r="G29" s="39">
        <f t="shared" ref="G29" si="15">G17</f>
        <v>0.58816702302986412</v>
      </c>
      <c r="H29" s="39">
        <f t="shared" si="4"/>
        <v>0.64411617299668822</v>
      </c>
      <c r="I29" s="22">
        <f t="shared" si="2"/>
        <v>5.5949149966824097E-2</v>
      </c>
    </row>
    <row r="30" spans="2:12" s="1" customFormat="1" ht="12.75" customHeight="1" x14ac:dyDescent="0.2">
      <c r="B30" s="19">
        <f t="shared" si="3"/>
        <v>43466</v>
      </c>
      <c r="C30" s="20">
        <f t="shared" si="1"/>
        <v>2019</v>
      </c>
      <c r="D30" s="20">
        <f t="shared" si="0"/>
        <v>1</v>
      </c>
      <c r="E30" s="22">
        <f>IF(B30&lt;Datas!$C$7,'tab1'!I30*Conversão!$D$7,NA())</f>
        <v>0.5641749190159201</v>
      </c>
      <c r="F30" s="22" t="e">
        <f>IF(B30&gt;=Datas!$C$6,'tab1'!I30*Conversão!$D$7,NA())</f>
        <v>#N/A</v>
      </c>
      <c r="G30" s="39">
        <f t="shared" ref="G30" si="16">G18</f>
        <v>0.55841730100449605</v>
      </c>
      <c r="H30" s="39">
        <f t="shared" si="4"/>
        <v>0.58252523101504805</v>
      </c>
      <c r="I30" s="22">
        <f t="shared" si="2"/>
        <v>2.4107930010552003E-2</v>
      </c>
    </row>
    <row r="31" spans="2:12" s="1" customFormat="1" ht="12.75" customHeight="1" x14ac:dyDescent="0.2">
      <c r="B31" s="19">
        <f t="shared" si="3"/>
        <v>43497</v>
      </c>
      <c r="C31" s="20">
        <f t="shared" si="1"/>
        <v>2019</v>
      </c>
      <c r="D31" s="20">
        <f t="shared" si="0"/>
        <v>2</v>
      </c>
      <c r="E31" s="22">
        <f>IF(B31&lt;Datas!$C$7,'tab1'!I31*Conversão!$D$7,NA())</f>
        <v>0.55065109003269597</v>
      </c>
      <c r="F31" s="22" t="e">
        <f>IF(B31&gt;=Datas!$C$6,'tab1'!I31*Conversão!$D$7,NA())</f>
        <v>#N/A</v>
      </c>
      <c r="G31" s="39">
        <f t="shared" ref="G31" si="17">G19</f>
        <v>0.53428680895442382</v>
      </c>
      <c r="H31" s="39">
        <f t="shared" si="4"/>
        <v>0.55988700599402397</v>
      </c>
      <c r="I31" s="22">
        <f t="shared" si="2"/>
        <v>2.5600197039600148E-2</v>
      </c>
    </row>
    <row r="32" spans="2:12" s="1" customFormat="1" ht="12.75" customHeight="1" x14ac:dyDescent="0.2">
      <c r="B32" s="19">
        <f t="shared" si="3"/>
        <v>43525</v>
      </c>
      <c r="C32" s="20">
        <f t="shared" si="1"/>
        <v>2019</v>
      </c>
      <c r="D32" s="20">
        <f t="shared" si="0"/>
        <v>3</v>
      </c>
      <c r="E32" s="22">
        <f>IF(B32&lt;Datas!$C$7,'tab1'!I32*Conversão!$D$7,NA())</f>
        <v>0.58084417704660019</v>
      </c>
      <c r="F32" s="22" t="e">
        <f>IF(B32&gt;=Datas!$C$6,'tab1'!I32*Conversão!$D$7,NA())</f>
        <v>#N/A</v>
      </c>
      <c r="G32" s="39">
        <f t="shared" ref="G32" si="18">G20</f>
        <v>0.58084417704659996</v>
      </c>
      <c r="H32" s="39">
        <f t="shared" si="4"/>
        <v>0.65259754997582409</v>
      </c>
      <c r="I32" s="22">
        <f t="shared" si="2"/>
        <v>7.1753372929224124E-2</v>
      </c>
    </row>
    <row r="33" spans="2:9" s="1" customFormat="1" ht="12.75" customHeight="1" x14ac:dyDescent="0.2">
      <c r="B33" s="19">
        <f t="shared" si="3"/>
        <v>43556</v>
      </c>
      <c r="C33" s="20">
        <f t="shared" si="1"/>
        <v>2019</v>
      </c>
      <c r="D33" s="20">
        <f t="shared" si="0"/>
        <v>4</v>
      </c>
      <c r="E33" s="22">
        <f>IF(B33&lt;Datas!$C$7,'tab1'!I33*Conversão!$D$7,NA())</f>
        <v>0.59988626398627209</v>
      </c>
      <c r="F33" s="22" t="e">
        <f>IF(B33&gt;=Datas!$C$6,'tab1'!I33*Conversão!$D$7,NA())</f>
        <v>#N/A</v>
      </c>
      <c r="G33" s="39">
        <f t="shared" ref="G33" si="19">G21</f>
        <v>0.56990581700918397</v>
      </c>
      <c r="H33" s="39">
        <f t="shared" si="4"/>
        <v>0.62336490001521605</v>
      </c>
      <c r="I33" s="22">
        <f t="shared" si="2"/>
        <v>5.3459083006032082E-2</v>
      </c>
    </row>
    <row r="34" spans="2:9" s="1" customFormat="1" ht="12.75" customHeight="1" x14ac:dyDescent="0.2">
      <c r="B34" s="19">
        <f t="shared" si="3"/>
        <v>43586</v>
      </c>
      <c r="C34" s="20">
        <f t="shared" si="1"/>
        <v>2019</v>
      </c>
      <c r="D34" s="20">
        <f t="shared" si="0"/>
        <v>5</v>
      </c>
      <c r="E34" s="22">
        <f>IF(B34&lt;Datas!$C$7,'tab1'!I34*Conversão!$D$7,NA())</f>
        <v>0.62608039401112803</v>
      </c>
      <c r="F34" s="22" t="e">
        <f>IF(B34&gt;=Datas!$C$6,'tab1'!I34*Conversão!$D$7,NA())</f>
        <v>#N/A</v>
      </c>
      <c r="G34" s="39">
        <f t="shared" ref="G34" si="20">G22</f>
        <v>0.57038637297122396</v>
      </c>
      <c r="H34" s="39">
        <f t="shared" si="4"/>
        <v>0.64864117700690405</v>
      </c>
      <c r="I34" s="22">
        <f t="shared" si="2"/>
        <v>7.8254804035680081E-2</v>
      </c>
    </row>
    <row r="35" spans="2:9" s="1" customFormat="1" ht="12.75" customHeight="1" x14ac:dyDescent="0.2">
      <c r="B35" s="19">
        <f t="shared" si="3"/>
        <v>43617</v>
      </c>
      <c r="C35" s="20">
        <f t="shared" si="1"/>
        <v>2019</v>
      </c>
      <c r="D35" s="20">
        <f t="shared" si="0"/>
        <v>6</v>
      </c>
      <c r="E35" s="22">
        <f>IF(B35&lt;Datas!$C$7,'tab1'!I35*Conversão!$D$7,NA())</f>
        <v>0.59131702501920014</v>
      </c>
      <c r="F35" s="22" t="e">
        <f>IF(B35&gt;=Datas!$C$6,'tab1'!I35*Conversão!$D$7,NA())</f>
        <v>#N/A</v>
      </c>
      <c r="G35" s="39">
        <f t="shared" ref="G35" si="21">G23</f>
        <v>0.59131702501920014</v>
      </c>
      <c r="H35" s="39">
        <f t="shared" si="4"/>
        <v>0.69973242100564803</v>
      </c>
      <c r="I35" s="22">
        <f t="shared" si="2"/>
        <v>0.10841539598644789</v>
      </c>
    </row>
    <row r="36" spans="2:9" s="1" customFormat="1" ht="12.75" customHeight="1" x14ac:dyDescent="0.2">
      <c r="B36" s="19">
        <f t="shared" si="3"/>
        <v>43647</v>
      </c>
      <c r="C36" s="20">
        <f t="shared" si="1"/>
        <v>2019</v>
      </c>
      <c r="D36" s="20">
        <f t="shared" si="0"/>
        <v>7</v>
      </c>
      <c r="E36" s="22">
        <f>IF(B36&lt;Datas!$C$7,'tab1'!I36*Conversão!$D$7,NA())</f>
        <v>0.67427545399106403</v>
      </c>
      <c r="F36" s="22" t="e">
        <f>IF(B36&gt;=Datas!$C$6,'tab1'!I36*Conversão!$D$7,NA())</f>
        <v>#N/A</v>
      </c>
      <c r="G36" s="39">
        <f t="shared" ref="G36" si="22">G24</f>
        <v>0.62991083699383199</v>
      </c>
      <c r="H36" s="39">
        <f t="shared" si="4"/>
        <v>0.68676082403133609</v>
      </c>
      <c r="I36" s="22">
        <f t="shared" si="2"/>
        <v>5.6849987037504102E-2</v>
      </c>
    </row>
    <row r="37" spans="2:9" s="1" customFormat="1" ht="12.75" customHeight="1" x14ac:dyDescent="0.2">
      <c r="B37" s="19">
        <f t="shared" si="3"/>
        <v>43678</v>
      </c>
      <c r="C37" s="20">
        <f t="shared" si="1"/>
        <v>2019</v>
      </c>
      <c r="D37" s="20">
        <f t="shared" si="0"/>
        <v>8</v>
      </c>
      <c r="E37" s="22">
        <f>IF(B37&lt;Datas!$C$7,'tab1'!I37*Conversão!$D$7,NA())</f>
        <v>0.65294612101838423</v>
      </c>
      <c r="F37" s="22" t="e">
        <f>IF(B37&gt;=Datas!$C$6,'tab1'!I37*Conversão!$D$7,NA())</f>
        <v>#N/A</v>
      </c>
      <c r="G37" s="39">
        <f t="shared" ref="G37" si="23">G25</f>
        <v>0.65294612101838423</v>
      </c>
      <c r="H37" s="39">
        <f t="shared" si="4"/>
        <v>0.67896655798300787</v>
      </c>
      <c r="I37" s="22">
        <f t="shared" si="2"/>
        <v>2.6020436964623639E-2</v>
      </c>
    </row>
    <row r="38" spans="2:9" s="1" customFormat="1" ht="12.75" customHeight="1" x14ac:dyDescent="0.2">
      <c r="B38" s="19">
        <f t="shared" si="3"/>
        <v>43709</v>
      </c>
      <c r="C38" s="20">
        <f t="shared" si="1"/>
        <v>2019</v>
      </c>
      <c r="D38" s="20">
        <f t="shared" si="0"/>
        <v>9</v>
      </c>
      <c r="E38" s="22">
        <f>IF(B38&lt;Datas!$C$7,'tab1'!I38*Conversão!$D$7,NA())</f>
        <v>0.60417346896052804</v>
      </c>
      <c r="F38" s="22" t="e">
        <f>IF(B38&gt;=Datas!$C$6,'tab1'!I38*Conversão!$D$7,NA())</f>
        <v>#N/A</v>
      </c>
      <c r="G38" s="39">
        <f t="shared" ref="G38" si="24">G26</f>
        <v>0.60218137601376009</v>
      </c>
      <c r="H38" s="39">
        <f t="shared" si="4"/>
        <v>0.62871074698497598</v>
      </c>
      <c r="I38" s="22">
        <f t="shared" si="2"/>
        <v>2.6529370971215882E-2</v>
      </c>
    </row>
    <row r="39" spans="2:9" s="1" customFormat="1" ht="12.75" customHeight="1" x14ac:dyDescent="0.2">
      <c r="B39" s="19">
        <f t="shared" si="3"/>
        <v>43739</v>
      </c>
      <c r="C39" s="20">
        <f t="shared" si="1"/>
        <v>2019</v>
      </c>
      <c r="D39" s="20">
        <f t="shared" si="0"/>
        <v>10</v>
      </c>
      <c r="E39" s="22">
        <f>IF(B39&lt;Datas!$C$7,'tab1'!I39*Conversão!$D$7,NA())</f>
        <v>0.636937081974984</v>
      </c>
      <c r="F39" s="22" t="e">
        <f>IF(B39&gt;=Datas!$C$6,'tab1'!I39*Conversão!$D$7,NA())</f>
        <v>#N/A</v>
      </c>
      <c r="G39" s="39">
        <f t="shared" ref="G39" si="25">G27</f>
        <v>0.60747682301820005</v>
      </c>
      <c r="H39" s="39">
        <f t="shared" si="4"/>
        <v>0.63729551303805598</v>
      </c>
      <c r="I39" s="22">
        <f t="shared" si="2"/>
        <v>2.9818690019855931E-2</v>
      </c>
    </row>
    <row r="40" spans="2:9" s="1" customFormat="1" ht="12.75" customHeight="1" x14ac:dyDescent="0.2">
      <c r="B40" s="19">
        <f t="shared" si="3"/>
        <v>43770</v>
      </c>
      <c r="C40" s="20">
        <f t="shared" si="1"/>
        <v>2019</v>
      </c>
      <c r="D40" s="20">
        <f t="shared" si="0"/>
        <v>11</v>
      </c>
      <c r="E40" s="22">
        <f>IF(B40&lt;Datas!$C$7,'tab1'!I40*Conversão!$D$7,NA())</f>
        <v>0.59044416699588009</v>
      </c>
      <c r="F40" s="22" t="e">
        <f>IF(B40&gt;=Datas!$C$6,'tab1'!I40*Conversão!$D$7,NA())</f>
        <v>#N/A</v>
      </c>
      <c r="G40" s="39">
        <f t="shared" ref="G40" si="26">G28</f>
        <v>0.58737934797067204</v>
      </c>
      <c r="H40" s="39">
        <f t="shared" si="4"/>
        <v>0.60579624402753596</v>
      </c>
      <c r="I40" s="22">
        <f t="shared" si="2"/>
        <v>1.8416896056863918E-2</v>
      </c>
    </row>
    <row r="41" spans="2:9" s="1" customFormat="1" ht="12.75" customHeight="1" x14ac:dyDescent="0.2">
      <c r="B41" s="19">
        <f t="shared" si="3"/>
        <v>43800</v>
      </c>
      <c r="C41" s="20">
        <f t="shared" si="1"/>
        <v>2019</v>
      </c>
      <c r="D41" s="20">
        <f t="shared" si="0"/>
        <v>12</v>
      </c>
      <c r="E41" s="22">
        <f>IF(B41&lt;Datas!$C$7,'tab1'!I41*Conversão!$D$7,NA())</f>
        <v>0.61959263398948783</v>
      </c>
      <c r="F41" s="22" t="e">
        <f>IF(B41&gt;=Datas!$C$6,'tab1'!I41*Conversão!$D$7,NA())</f>
        <v>#N/A</v>
      </c>
      <c r="G41" s="39">
        <f t="shared" ref="G41" si="27">G29</f>
        <v>0.58816702302986412</v>
      </c>
      <c r="H41" s="39">
        <f t="shared" si="4"/>
        <v>0.64411617299668822</v>
      </c>
      <c r="I41" s="22">
        <f t="shared" si="2"/>
        <v>5.5949149966824097E-2</v>
      </c>
    </row>
    <row r="42" spans="2:9" s="1" customFormat="1" ht="12.75" customHeight="1" x14ac:dyDescent="0.2">
      <c r="B42" s="19">
        <f t="shared" si="3"/>
        <v>43831</v>
      </c>
      <c r="C42" s="20">
        <f t="shared" si="1"/>
        <v>2020</v>
      </c>
      <c r="D42" s="20">
        <f t="shared" si="0"/>
        <v>1</v>
      </c>
      <c r="E42" s="22">
        <f>IF(B42&lt;Datas!$C$7,'tab1'!I42*Conversão!$D$7,NA())</f>
        <v>0.5701478510090161</v>
      </c>
      <c r="F42" s="22" t="e">
        <f>IF(B42&gt;=Datas!$C$6,'tab1'!I42*Conversão!$D$7,NA())</f>
        <v>#N/A</v>
      </c>
      <c r="G42" s="39">
        <f t="shared" ref="G42" si="28">G30</f>
        <v>0.55841730100449605</v>
      </c>
      <c r="H42" s="39">
        <f t="shared" si="4"/>
        <v>0.58252523101504805</v>
      </c>
      <c r="I42" s="22">
        <f t="shared" si="2"/>
        <v>2.4107930010552003E-2</v>
      </c>
    </row>
    <row r="43" spans="2:9" s="1" customFormat="1" ht="12.75" customHeight="1" x14ac:dyDescent="0.2">
      <c r="B43" s="19">
        <f t="shared" si="3"/>
        <v>43862</v>
      </c>
      <c r="C43" s="20">
        <f t="shared" si="1"/>
        <v>2020</v>
      </c>
      <c r="D43" s="20">
        <f t="shared" si="0"/>
        <v>2</v>
      </c>
      <c r="E43" s="22">
        <f>IF(B43&lt;Datas!$C$7,'tab1'!I43*Conversão!$D$7,NA())</f>
        <v>0.55988700599402408</v>
      </c>
      <c r="F43" s="22" t="e">
        <f>IF(B43&gt;=Datas!$C$6,'tab1'!I43*Conversão!$D$7,NA())</f>
        <v>#N/A</v>
      </c>
      <c r="G43" s="39">
        <f t="shared" ref="G43" si="29">G31</f>
        <v>0.53428680895442382</v>
      </c>
      <c r="H43" s="39">
        <f t="shared" si="4"/>
        <v>0.55988700599402397</v>
      </c>
      <c r="I43" s="22">
        <f t="shared" si="2"/>
        <v>2.5600197039600148E-2</v>
      </c>
    </row>
    <row r="44" spans="2:9" s="1" customFormat="1" ht="12.75" customHeight="1" x14ac:dyDescent="0.2">
      <c r="B44" s="19">
        <f t="shared" si="3"/>
        <v>43891</v>
      </c>
      <c r="C44" s="20">
        <f t="shared" si="1"/>
        <v>2020</v>
      </c>
      <c r="D44" s="20">
        <f t="shared" si="0"/>
        <v>3</v>
      </c>
      <c r="E44" s="22">
        <f>IF(B44&lt;Datas!$C$7,'tab1'!I44*Conversão!$D$7,NA())</f>
        <v>0.65005085103650406</v>
      </c>
      <c r="F44" s="22" t="e">
        <f>IF(B44&gt;=Datas!$C$6,'tab1'!I44*Conversão!$D$7,NA())</f>
        <v>#N/A</v>
      </c>
      <c r="G44" s="39">
        <f t="shared" ref="G44" si="30">G32</f>
        <v>0.58084417704659996</v>
      </c>
      <c r="H44" s="39">
        <f t="shared" si="4"/>
        <v>0.65259754997582409</v>
      </c>
      <c r="I44" s="22">
        <f t="shared" si="2"/>
        <v>7.1753372929224124E-2</v>
      </c>
    </row>
    <row r="45" spans="2:9" s="1" customFormat="1" ht="12.75" customHeight="1" x14ac:dyDescent="0.2">
      <c r="B45" s="19">
        <f t="shared" si="3"/>
        <v>43922</v>
      </c>
      <c r="C45" s="20">
        <f t="shared" si="1"/>
        <v>2020</v>
      </c>
      <c r="D45" s="20">
        <f t="shared" si="0"/>
        <v>4</v>
      </c>
      <c r="E45" s="22">
        <f>IF(B45&lt;Datas!$C$7,'tab1'!I45*Conversão!$D$7,NA())</f>
        <v>0.62336490001521594</v>
      </c>
      <c r="F45" s="22" t="e">
        <f>IF(B45&gt;=Datas!$C$6,'tab1'!I45*Conversão!$D$7,NA())</f>
        <v>#N/A</v>
      </c>
      <c r="G45" s="39">
        <f t="shared" ref="G45" si="31">G33</f>
        <v>0.56990581700918397</v>
      </c>
      <c r="H45" s="39">
        <f t="shared" si="4"/>
        <v>0.62336490001521605</v>
      </c>
      <c r="I45" s="22">
        <f t="shared" si="2"/>
        <v>5.3459083006032082E-2</v>
      </c>
    </row>
    <row r="46" spans="2:9" s="1" customFormat="1" ht="12.75" customHeight="1" x14ac:dyDescent="0.2">
      <c r="B46" s="19">
        <f t="shared" si="3"/>
        <v>43952</v>
      </c>
      <c r="C46" s="20">
        <f t="shared" si="1"/>
        <v>2020</v>
      </c>
      <c r="D46" s="20">
        <f t="shared" si="0"/>
        <v>5</v>
      </c>
      <c r="E46" s="22">
        <f>IF(B46&lt;Datas!$C$7,'tab1'!I46*Conversão!$D$7,NA())</f>
        <v>0.60676230101160011</v>
      </c>
      <c r="F46" s="22" t="e">
        <f>IF(B46&gt;=Datas!$C$6,'tab1'!I46*Conversão!$D$7,NA())</f>
        <v>#N/A</v>
      </c>
      <c r="G46" s="39">
        <f t="shared" ref="G46" si="32">G34</f>
        <v>0.57038637297122396</v>
      </c>
      <c r="H46" s="39">
        <f t="shared" si="4"/>
        <v>0.64864117700690405</v>
      </c>
      <c r="I46" s="22">
        <f t="shared" si="2"/>
        <v>7.8254804035680081E-2</v>
      </c>
    </row>
    <row r="47" spans="2:9" s="1" customFormat="1" ht="12.75" customHeight="1" x14ac:dyDescent="0.2">
      <c r="B47" s="19">
        <f t="shared" si="3"/>
        <v>43983</v>
      </c>
      <c r="C47" s="20">
        <f t="shared" si="1"/>
        <v>2020</v>
      </c>
      <c r="D47" s="20">
        <f t="shared" si="0"/>
        <v>6</v>
      </c>
      <c r="E47" s="22">
        <f>IF(B47&lt;Datas!$C$7,'tab1'!I47*Conversão!$D$7,NA())</f>
        <v>0.64446559503004808</v>
      </c>
      <c r="F47" s="22" t="e">
        <f>IF(B47&gt;=Datas!$C$6,'tab1'!I47*Conversão!$D$7,NA())</f>
        <v>#N/A</v>
      </c>
      <c r="G47" s="39">
        <f t="shared" ref="G47" si="33">G35</f>
        <v>0.59131702501920014</v>
      </c>
      <c r="H47" s="39">
        <f t="shared" si="4"/>
        <v>0.69973242100564803</v>
      </c>
      <c r="I47" s="22">
        <f t="shared" si="2"/>
        <v>0.10841539598644789</v>
      </c>
    </row>
    <row r="48" spans="2:9" s="1" customFormat="1" ht="12.75" customHeight="1" x14ac:dyDescent="0.2">
      <c r="B48" s="19">
        <f t="shared" si="3"/>
        <v>44013</v>
      </c>
      <c r="C48" s="20">
        <f t="shared" si="1"/>
        <v>2020</v>
      </c>
      <c r="D48" s="20">
        <f t="shared" si="0"/>
        <v>7</v>
      </c>
      <c r="E48" s="22">
        <f>IF(B48&lt;Datas!$C$7,'tab1'!I48*Conversão!$D$7,NA())</f>
        <v>0.68676082403133609</v>
      </c>
      <c r="F48" s="22" t="e">
        <f>IF(B48&gt;=Datas!$C$6,'tab1'!I48*Conversão!$D$7,NA())</f>
        <v>#N/A</v>
      </c>
      <c r="G48" s="39">
        <f t="shared" ref="G48" si="34">G36</f>
        <v>0.62991083699383199</v>
      </c>
      <c r="H48" s="39">
        <f t="shared" si="4"/>
        <v>0.68676082403133609</v>
      </c>
      <c r="I48" s="22">
        <f t="shared" si="2"/>
        <v>5.6849987037504102E-2</v>
      </c>
    </row>
    <row r="49" spans="2:9" s="1" customFormat="1" ht="12.75" customHeight="1" x14ac:dyDescent="0.2">
      <c r="B49" s="19">
        <f t="shared" si="3"/>
        <v>44044</v>
      </c>
      <c r="C49" s="20">
        <f t="shared" si="1"/>
        <v>2020</v>
      </c>
      <c r="D49" s="20">
        <f t="shared" si="0"/>
        <v>8</v>
      </c>
      <c r="E49" s="22">
        <f>IF(B49&lt;Datas!$C$7,'tab1'!I49*Conversão!$D$7,NA())</f>
        <v>0.66063444300336016</v>
      </c>
      <c r="F49" s="22" t="e">
        <f>IF(B49&gt;=Datas!$C$6,'tab1'!I49*Conversão!$D$7,NA())</f>
        <v>#N/A</v>
      </c>
      <c r="G49" s="39">
        <f t="shared" ref="G49" si="35">G37</f>
        <v>0.65294612101838423</v>
      </c>
      <c r="H49" s="39">
        <f t="shared" si="4"/>
        <v>0.67896655798300787</v>
      </c>
      <c r="I49" s="22">
        <f t="shared" si="2"/>
        <v>2.6020436964623639E-2</v>
      </c>
    </row>
    <row r="50" spans="2:9" s="1" customFormat="1" ht="12.75" customHeight="1" x14ac:dyDescent="0.2">
      <c r="B50" s="19">
        <f t="shared" si="3"/>
        <v>44075</v>
      </c>
      <c r="C50" s="20">
        <f t="shared" si="1"/>
        <v>2020</v>
      </c>
      <c r="D50" s="20">
        <f t="shared" si="0"/>
        <v>9</v>
      </c>
      <c r="E50" s="22">
        <f>IF(B50&lt;Datas!$C$7,'tab1'!I50*Conversão!$D$7,NA())</f>
        <v>0.62871074698497609</v>
      </c>
      <c r="F50" s="22" t="e">
        <f>IF(B50&gt;=Datas!$C$6,'tab1'!I50*Conversão!$D$7,NA())</f>
        <v>#N/A</v>
      </c>
      <c r="G50" s="39">
        <f t="shared" ref="G50" si="36">G38</f>
        <v>0.60218137601376009</v>
      </c>
      <c r="H50" s="39">
        <f t="shared" si="4"/>
        <v>0.62871074698497598</v>
      </c>
      <c r="I50" s="22">
        <f t="shared" si="2"/>
        <v>2.6529370971215882E-2</v>
      </c>
    </row>
    <row r="51" spans="2:9" s="1" customFormat="1" ht="12.75" customHeight="1" x14ac:dyDescent="0.2">
      <c r="B51" s="19">
        <f t="shared" si="3"/>
        <v>44105</v>
      </c>
      <c r="C51" s="20">
        <f t="shared" si="1"/>
        <v>2020</v>
      </c>
      <c r="D51" s="20">
        <f t="shared" si="0"/>
        <v>10</v>
      </c>
      <c r="E51" s="22">
        <f>IF(B51&lt;Datas!$C$7,'tab1'!I51*Conversão!$D$7,NA())</f>
        <v>0.63729551303805598</v>
      </c>
      <c r="F51" s="22" t="e">
        <f>IF(B51&gt;=Datas!$C$6,'tab1'!I51*Conversão!$D$7,NA())</f>
        <v>#N/A</v>
      </c>
      <c r="G51" s="39">
        <f t="shared" ref="G51" si="37">G39</f>
        <v>0.60747682301820005</v>
      </c>
      <c r="H51" s="39">
        <f t="shared" si="4"/>
        <v>0.63729551303805598</v>
      </c>
      <c r="I51" s="22">
        <f t="shared" si="2"/>
        <v>2.9818690019855931E-2</v>
      </c>
    </row>
    <row r="52" spans="2:9" s="1" customFormat="1" ht="12.75" customHeight="1" x14ac:dyDescent="0.2">
      <c r="B52" s="19">
        <f t="shared" si="3"/>
        <v>44136</v>
      </c>
      <c r="C52" s="20">
        <f t="shared" si="1"/>
        <v>2020</v>
      </c>
      <c r="D52" s="20">
        <f t="shared" si="0"/>
        <v>11</v>
      </c>
      <c r="E52" s="22">
        <f>IF(B52&lt;Datas!$C$7,'tab1'!I52*Conversão!$D$7,NA())</f>
        <v>0.59875655396030414</v>
      </c>
      <c r="F52" s="22" t="e">
        <f>IF(B52&gt;=Datas!$C$6,'tab1'!I52*Conversão!$D$7,NA())</f>
        <v>#N/A</v>
      </c>
      <c r="G52" s="39">
        <f t="shared" ref="G52" si="38">G40</f>
        <v>0.58737934797067204</v>
      </c>
      <c r="H52" s="39">
        <f t="shared" si="4"/>
        <v>0.60579624402753596</v>
      </c>
      <c r="I52" s="22">
        <f t="shared" si="2"/>
        <v>1.8416896056863918E-2</v>
      </c>
    </row>
    <row r="53" spans="2:9" s="1" customFormat="1" ht="12.75" customHeight="1" x14ac:dyDescent="0.2">
      <c r="B53" s="19">
        <f t="shared" si="3"/>
        <v>44166</v>
      </c>
      <c r="C53" s="20">
        <f t="shared" si="1"/>
        <v>2020</v>
      </c>
      <c r="D53" s="20">
        <f t="shared" si="0"/>
        <v>12</v>
      </c>
      <c r="E53" s="22">
        <f>IF(B53&lt;Datas!$C$7,'tab1'!I53*Conversão!$D$7,NA())</f>
        <v>0.644116172996688</v>
      </c>
      <c r="F53" s="22" t="e">
        <f>IF(B53&gt;=Datas!$C$6,'tab1'!I53*Conversão!$D$7,NA())</f>
        <v>#N/A</v>
      </c>
      <c r="G53" s="39">
        <f t="shared" ref="G53" si="39">G41</f>
        <v>0.58816702302986412</v>
      </c>
      <c r="H53" s="39">
        <f t="shared" si="4"/>
        <v>0.64411617299668822</v>
      </c>
      <c r="I53" s="22">
        <f t="shared" si="2"/>
        <v>5.5949149966824097E-2</v>
      </c>
    </row>
    <row r="54" spans="2:9" s="1" customFormat="1" ht="12.75" customHeight="1" x14ac:dyDescent="0.2">
      <c r="B54" s="19">
        <f t="shared" si="3"/>
        <v>44197</v>
      </c>
      <c r="C54" s="20">
        <f t="shared" si="1"/>
        <v>2021</v>
      </c>
      <c r="D54" s="20">
        <f t="shared" si="0"/>
        <v>1</v>
      </c>
      <c r="E54" s="22">
        <f>IF(B54&lt;Datas!$C$7,'tab1'!I54*Conversão!$D$7,NA())</f>
        <v>0.58252523101504816</v>
      </c>
      <c r="F54" s="22" t="e">
        <f>IF(B54&gt;=Datas!$C$6,'tab1'!I54*Conversão!$D$7,NA())</f>
        <v>#N/A</v>
      </c>
      <c r="G54" s="39">
        <f t="shared" ref="G54" si="40">G42</f>
        <v>0.55841730100449605</v>
      </c>
      <c r="H54" s="39">
        <f t="shared" si="4"/>
        <v>0.58252523101504805</v>
      </c>
      <c r="I54" s="22">
        <f t="shared" si="2"/>
        <v>2.4107930010552003E-2</v>
      </c>
    </row>
    <row r="55" spans="2:9" s="1" customFormat="1" ht="12.75" customHeight="1" x14ac:dyDescent="0.2">
      <c r="B55" s="19">
        <f t="shared" si="3"/>
        <v>44228</v>
      </c>
      <c r="C55" s="20">
        <f t="shared" si="1"/>
        <v>2021</v>
      </c>
      <c r="D55" s="20">
        <f t="shared" si="0"/>
        <v>2</v>
      </c>
      <c r="E55" s="22">
        <f>IF(B55&lt;Datas!$C$7,'tab1'!I55*Conversão!$D$7,NA())</f>
        <v>0.55554825702340793</v>
      </c>
      <c r="F55" s="22" t="e">
        <f>IF(B55&gt;=Datas!$C$6,'tab1'!I55*Conversão!$D$7,NA())</f>
        <v>#N/A</v>
      </c>
      <c r="G55" s="39">
        <f t="shared" ref="G55" si="41">G43</f>
        <v>0.53428680895442382</v>
      </c>
      <c r="H55" s="39">
        <f t="shared" si="4"/>
        <v>0.55988700599402397</v>
      </c>
      <c r="I55" s="22">
        <f t="shared" si="2"/>
        <v>2.5600197039600148E-2</v>
      </c>
    </row>
    <row r="56" spans="2:9" s="1" customFormat="1" ht="12.75" customHeight="1" x14ac:dyDescent="0.2">
      <c r="B56" s="19">
        <f t="shared" si="3"/>
        <v>44256</v>
      </c>
      <c r="C56" s="20">
        <f t="shared" si="1"/>
        <v>2021</v>
      </c>
      <c r="D56" s="20">
        <f t="shared" si="0"/>
        <v>3</v>
      </c>
      <c r="E56" s="22">
        <f>IF(B56&lt;Datas!$C$7,'tab1'!I56*Conversão!$D$7,NA())</f>
        <v>0.64242046002350417</v>
      </c>
      <c r="F56" s="22" t="e">
        <f>IF(B56&gt;=Datas!$C$6,'tab1'!I56*Conversão!$D$7,NA())</f>
        <v>#N/A</v>
      </c>
      <c r="G56" s="39">
        <f t="shared" ref="G56" si="42">G44</f>
        <v>0.58084417704659996</v>
      </c>
      <c r="H56" s="39">
        <f t="shared" si="4"/>
        <v>0.65259754997582409</v>
      </c>
      <c r="I56" s="22">
        <f t="shared" si="2"/>
        <v>7.1753372929224124E-2</v>
      </c>
    </row>
    <row r="57" spans="2:9" s="1" customFormat="1" ht="12.75" customHeight="1" x14ac:dyDescent="0.2">
      <c r="B57" s="19">
        <f t="shared" si="3"/>
        <v>44287</v>
      </c>
      <c r="C57" s="20">
        <f t="shared" si="1"/>
        <v>2021</v>
      </c>
      <c r="D57" s="20">
        <f t="shared" si="0"/>
        <v>4</v>
      </c>
      <c r="E57" s="22">
        <f>IF(B57&lt;Datas!$C$7,'tab1'!I57*Conversão!$D$7,NA())</f>
        <v>0.60738727801704007</v>
      </c>
      <c r="F57" s="22" t="e">
        <f>IF(B57&gt;=Datas!$C$6,'tab1'!I57*Conversão!$D$7,NA())</f>
        <v>#N/A</v>
      </c>
      <c r="G57" s="39">
        <f t="shared" ref="G57" si="43">G45</f>
        <v>0.56990581700918397</v>
      </c>
      <c r="H57" s="39">
        <f t="shared" si="4"/>
        <v>0.62336490001521605</v>
      </c>
      <c r="I57" s="22">
        <f t="shared" si="2"/>
        <v>5.3459083006032082E-2</v>
      </c>
    </row>
    <row r="58" spans="2:9" s="1" customFormat="1" ht="12.75" customHeight="1" x14ac:dyDescent="0.2">
      <c r="B58" s="19">
        <f t="shared" si="3"/>
        <v>44317</v>
      </c>
      <c r="C58" s="20">
        <f t="shared" si="1"/>
        <v>2021</v>
      </c>
      <c r="D58" s="20">
        <f t="shared" si="0"/>
        <v>5</v>
      </c>
      <c r="E58" s="22">
        <f>IF(B58&lt;Datas!$C$7,'tab1'!I58*Conversão!$D$7,NA())</f>
        <v>0.61966276697556011</v>
      </c>
      <c r="F58" s="22" t="e">
        <f>IF(B58&gt;=Datas!$C$6,'tab1'!I58*Conversão!$D$7,NA())</f>
        <v>#N/A</v>
      </c>
      <c r="G58" s="39">
        <f t="shared" ref="G58" si="44">G46</f>
        <v>0.57038637297122396</v>
      </c>
      <c r="H58" s="39">
        <f t="shared" si="4"/>
        <v>0.64864117700690405</v>
      </c>
      <c r="I58" s="22">
        <f t="shared" si="2"/>
        <v>7.8254804035680081E-2</v>
      </c>
    </row>
    <row r="59" spans="2:9" s="1" customFormat="1" ht="12.75" customHeight="1" x14ac:dyDescent="0.2">
      <c r="B59" s="19">
        <f t="shared" si="3"/>
        <v>44348</v>
      </c>
      <c r="C59" s="20">
        <f t="shared" si="1"/>
        <v>2021</v>
      </c>
      <c r="D59" s="20">
        <f t="shared" si="0"/>
        <v>6</v>
      </c>
      <c r="E59" s="22">
        <f>IF(B59&lt;Datas!$C$7,'tab1'!I59*Conversão!$D$7,NA())</f>
        <v>0.65868618501028808</v>
      </c>
      <c r="F59" s="22" t="e">
        <f>IF(B59&gt;=Datas!$C$6,'tab1'!I59*Conversão!$D$7,NA())</f>
        <v>#N/A</v>
      </c>
      <c r="G59" s="39">
        <f t="shared" ref="G59" si="45">G47</f>
        <v>0.59131702501920014</v>
      </c>
      <c r="H59" s="39">
        <f t="shared" si="4"/>
        <v>0.69973242100564803</v>
      </c>
      <c r="I59" s="22">
        <f t="shared" si="2"/>
        <v>0.10841539598644789</v>
      </c>
    </row>
    <row r="60" spans="2:9" s="1" customFormat="1" ht="12.75" customHeight="1" x14ac:dyDescent="0.2">
      <c r="B60" s="19">
        <f t="shared" si="3"/>
        <v>44378</v>
      </c>
      <c r="C60" s="20">
        <f t="shared" si="1"/>
        <v>2021</v>
      </c>
      <c r="D60" s="20">
        <f t="shared" si="0"/>
        <v>7</v>
      </c>
      <c r="E60" s="22">
        <f>IF(B60&lt;Datas!$C$7,'tab1'!I60*Conversão!$D$7,NA())</f>
        <v>0.68437480902528003</v>
      </c>
      <c r="F60" s="22" t="e">
        <f>IF(B60&gt;=Datas!$C$6,'tab1'!I60*Conversão!$D$7,NA())</f>
        <v>#N/A</v>
      </c>
      <c r="G60" s="39">
        <f t="shared" ref="G60" si="46">G48</f>
        <v>0.62991083699383199</v>
      </c>
      <c r="H60" s="39">
        <f t="shared" si="4"/>
        <v>0.68676082403133609</v>
      </c>
      <c r="I60" s="22">
        <f t="shared" si="2"/>
        <v>5.6849987037504102E-2</v>
      </c>
    </row>
    <row r="61" spans="2:9" s="1" customFormat="1" ht="12.75" customHeight="1" x14ac:dyDescent="0.2">
      <c r="B61" s="19">
        <f t="shared" si="3"/>
        <v>44409</v>
      </c>
      <c r="C61" s="20">
        <f t="shared" si="1"/>
        <v>2021</v>
      </c>
      <c r="D61" s="20">
        <f t="shared" si="0"/>
        <v>8</v>
      </c>
      <c r="E61" s="22">
        <f>IF(B61&lt;Datas!$C$7,'tab1'!I61*Conversão!$D$7,NA())</f>
        <v>0.65521127998579187</v>
      </c>
      <c r="F61" s="22" t="e">
        <f>IF(B61&gt;=Datas!$C$6,'tab1'!I61*Conversão!$D$7,NA())</f>
        <v>#N/A</v>
      </c>
      <c r="G61" s="39">
        <f t="shared" ref="G61" si="47">G49</f>
        <v>0.65294612101838423</v>
      </c>
      <c r="H61" s="39">
        <f t="shared" si="4"/>
        <v>0.67896655798300787</v>
      </c>
      <c r="I61" s="22">
        <f t="shared" si="2"/>
        <v>2.6020436964623639E-2</v>
      </c>
    </row>
    <row r="62" spans="2:9" s="1" customFormat="1" ht="12.75" customHeight="1" x14ac:dyDescent="0.2">
      <c r="B62" s="19">
        <f t="shared" si="3"/>
        <v>44440</v>
      </c>
      <c r="C62" s="20">
        <f t="shared" si="1"/>
        <v>2021</v>
      </c>
      <c r="D62" s="20">
        <f t="shared" si="0"/>
        <v>9</v>
      </c>
      <c r="E62" s="22">
        <f>IF(B62&lt;Datas!$C$7,'tab1'!I62*Conversão!$D$7,NA())</f>
        <v>0.60962239399032003</v>
      </c>
      <c r="F62" s="22" t="e">
        <f>IF(B62&gt;=Datas!$C$6,'tab1'!I62*Conversão!$D$7,NA())</f>
        <v>#N/A</v>
      </c>
      <c r="G62" s="39">
        <f t="shared" ref="G62" si="48">G50</f>
        <v>0.60218137601376009</v>
      </c>
      <c r="H62" s="39">
        <f t="shared" si="4"/>
        <v>0.62871074698497598</v>
      </c>
      <c r="I62" s="22">
        <f t="shared" si="2"/>
        <v>2.6529370971215882E-2</v>
      </c>
    </row>
    <row r="63" spans="2:9" s="1" customFormat="1" ht="12.75" customHeight="1" x14ac:dyDescent="0.2">
      <c r="B63" s="19">
        <f t="shared" si="3"/>
        <v>44470</v>
      </c>
      <c r="C63" s="20">
        <f t="shared" si="1"/>
        <v>2021</v>
      </c>
      <c r="D63" s="20">
        <f t="shared" si="0"/>
        <v>10</v>
      </c>
      <c r="E63" s="22">
        <f>IF(B63&lt;Datas!$C$7,'tab1'!I63*Conversão!$D$7,NA())</f>
        <v>0.60979739698629598</v>
      </c>
      <c r="F63" s="22" t="e">
        <f>IF(B63&gt;=Datas!$C$6,'tab1'!I63*Conversão!$D$7,NA())</f>
        <v>#N/A</v>
      </c>
      <c r="G63" s="39">
        <f t="shared" ref="G63" si="49">G51</f>
        <v>0.60747682301820005</v>
      </c>
      <c r="H63" s="39">
        <f t="shared" si="4"/>
        <v>0.63729551303805598</v>
      </c>
      <c r="I63" s="22">
        <f t="shared" si="2"/>
        <v>2.9818690019855931E-2</v>
      </c>
    </row>
    <row r="64" spans="2:9" s="1" customFormat="1" ht="12.75" customHeight="1" x14ac:dyDescent="0.2">
      <c r="B64" s="19">
        <f t="shared" si="3"/>
        <v>44501</v>
      </c>
      <c r="C64" s="20">
        <f t="shared" si="1"/>
        <v>2021</v>
      </c>
      <c r="D64" s="20">
        <f t="shared" si="0"/>
        <v>11</v>
      </c>
      <c r="E64" s="22">
        <f>IF(B64&lt;Datas!$C$7,'tab1'!I64*Conversão!$D$7,NA())</f>
        <v>0.58737934797067204</v>
      </c>
      <c r="F64" s="22" t="e">
        <f>IF(B64&gt;=Datas!$C$6,'tab1'!I64*Conversão!$D$7,NA())</f>
        <v>#N/A</v>
      </c>
      <c r="G64" s="39">
        <f t="shared" ref="G64" si="50">G52</f>
        <v>0.58737934797067204</v>
      </c>
      <c r="H64" s="39">
        <f t="shared" si="4"/>
        <v>0.60579624402753596</v>
      </c>
      <c r="I64" s="22">
        <f t="shared" si="2"/>
        <v>1.8416896056863918E-2</v>
      </c>
    </row>
    <row r="65" spans="2:9" s="1" customFormat="1" ht="12.75" customHeight="1" x14ac:dyDescent="0.2">
      <c r="B65" s="19">
        <f t="shared" si="3"/>
        <v>44531</v>
      </c>
      <c r="C65" s="20">
        <f t="shared" si="1"/>
        <v>2021</v>
      </c>
      <c r="D65" s="20">
        <f t="shared" si="0"/>
        <v>12</v>
      </c>
      <c r="E65" s="22">
        <f>IF(B65&lt;Datas!$C$7,'tab1'!I65*Conversão!$D$7,NA())</f>
        <v>0.61660747099032009</v>
      </c>
      <c r="F65" s="22" t="e">
        <f>IF(B65&gt;=Datas!$C$6,'tab1'!I65*Conversão!$D$7,NA())</f>
        <v>#N/A</v>
      </c>
      <c r="G65" s="39">
        <f t="shared" ref="G65" si="51">G53</f>
        <v>0.58816702302986412</v>
      </c>
      <c r="H65" s="39">
        <f t="shared" si="4"/>
        <v>0.64411617299668822</v>
      </c>
      <c r="I65" s="22">
        <f t="shared" si="2"/>
        <v>5.5949149966824097E-2</v>
      </c>
    </row>
    <row r="66" spans="2:9" s="1" customFormat="1" ht="12.75" customHeight="1" x14ac:dyDescent="0.2">
      <c r="B66" s="19">
        <f t="shared" si="3"/>
        <v>44562</v>
      </c>
      <c r="C66" s="20">
        <f t="shared" si="1"/>
        <v>2022</v>
      </c>
      <c r="D66" s="20">
        <f t="shared" si="0"/>
        <v>1</v>
      </c>
      <c r="E66" s="22">
        <f>IF(B66&lt;Datas!$C$7,'tab1'!I66*Conversão!$D$7,NA())</f>
        <v>0.55589934798902396</v>
      </c>
      <c r="F66" s="22" t="e">
        <f>IF(B66&gt;=Datas!$C$6,'tab1'!I66*Conversão!$D$7,NA())</f>
        <v>#N/A</v>
      </c>
      <c r="G66" s="39">
        <f t="shared" ref="G66" si="52">G54</f>
        <v>0.55841730100449605</v>
      </c>
      <c r="H66" s="39">
        <f t="shared" si="4"/>
        <v>0.58252523101504805</v>
      </c>
      <c r="I66" s="22">
        <f t="shared" si="2"/>
        <v>2.4107930010552003E-2</v>
      </c>
    </row>
    <row r="67" spans="2:9" s="1" customFormat="1" ht="12.75" customHeight="1" x14ac:dyDescent="0.2">
      <c r="B67" s="19">
        <f t="shared" si="3"/>
        <v>44593</v>
      </c>
      <c r="C67" s="20">
        <f t="shared" si="1"/>
        <v>2022</v>
      </c>
      <c r="D67" s="20">
        <f t="shared" si="0"/>
        <v>2</v>
      </c>
      <c r="E67" s="22">
        <f>IF(B67&lt;Datas!$C$7,'tab1'!I67*Conversão!$D$7,NA())</f>
        <v>0.55787861097532809</v>
      </c>
      <c r="F67" s="22" t="e">
        <f>IF(B67&gt;=Datas!$C$6,'tab1'!I67*Conversão!$D$7,NA())</f>
        <v>#N/A</v>
      </c>
      <c r="G67" s="39">
        <f t="shared" ref="G67" si="53">G55</f>
        <v>0.53428680895442382</v>
      </c>
      <c r="H67" s="39">
        <f t="shared" si="4"/>
        <v>0.55988700599402397</v>
      </c>
      <c r="I67" s="22">
        <f t="shared" si="2"/>
        <v>2.5600197039600148E-2</v>
      </c>
    </row>
    <row r="68" spans="2:9" s="1" customFormat="1" ht="12.75" customHeight="1" x14ac:dyDescent="0.2">
      <c r="B68" s="19">
        <f t="shared" si="3"/>
        <v>44621</v>
      </c>
      <c r="C68" s="20">
        <f t="shared" si="1"/>
        <v>2022</v>
      </c>
      <c r="D68" s="20">
        <f t="shared" si="0"/>
        <v>3</v>
      </c>
      <c r="E68" s="22">
        <f>IF(B68&lt;Datas!$C$7,'tab1'!I68*Conversão!$D$7,NA())</f>
        <v>0.62671860101584809</v>
      </c>
      <c r="F68" s="22" t="e">
        <f>IF(B68&gt;=Datas!$C$6,'tab1'!I68*Conversão!$D$7,NA())</f>
        <v>#N/A</v>
      </c>
      <c r="G68" s="39">
        <f t="shared" ref="G68" si="54">G56</f>
        <v>0.58084417704659996</v>
      </c>
      <c r="H68" s="39">
        <f t="shared" si="4"/>
        <v>0.65259754997582409</v>
      </c>
      <c r="I68" s="22">
        <f t="shared" si="2"/>
        <v>7.1753372929224124E-2</v>
      </c>
    </row>
    <row r="69" spans="2:9" s="1" customFormat="1" ht="12.75" customHeight="1" x14ac:dyDescent="0.2">
      <c r="B69" s="19">
        <f t="shared" si="3"/>
        <v>44652</v>
      </c>
      <c r="C69" s="20">
        <f t="shared" si="1"/>
        <v>2022</v>
      </c>
      <c r="D69" s="20">
        <f t="shared" si="0"/>
        <v>4</v>
      </c>
      <c r="E69" s="22">
        <f>IF(B69&lt;Datas!$C$7,'tab1'!I69*Conversão!$D$7,NA())</f>
        <v>0.5684108789906881</v>
      </c>
      <c r="F69" s="22" t="e">
        <f>IF(B69&gt;=Datas!$C$6,'tab1'!I69*Conversão!$D$7,NA())</f>
        <v>#N/A</v>
      </c>
      <c r="G69" s="39">
        <f t="shared" ref="G69" si="55">G57</f>
        <v>0.56990581700918397</v>
      </c>
      <c r="H69" s="39">
        <f t="shared" si="4"/>
        <v>0.62336490001521605</v>
      </c>
      <c r="I69" s="22">
        <f t="shared" si="2"/>
        <v>5.3459083006032082E-2</v>
      </c>
    </row>
    <row r="70" spans="2:9" s="1" customFormat="1" ht="12.75" customHeight="1" x14ac:dyDescent="0.2">
      <c r="B70" s="19">
        <f t="shared" si="3"/>
        <v>44682</v>
      </c>
      <c r="C70" s="20">
        <f t="shared" si="1"/>
        <v>2022</v>
      </c>
      <c r="D70" s="20">
        <f t="shared" ref="D70:D89" si="56">MONTH(B70)</f>
        <v>5</v>
      </c>
      <c r="E70" s="22">
        <f>IF(B70&lt;Datas!$C$7,'tab1'!I70*Conversão!$D$7,NA())</f>
        <v>0.63830978301477592</v>
      </c>
      <c r="F70" s="22" t="e">
        <f>IF(B70&gt;=Datas!$C$6,'tab1'!I70*Conversão!$D$7,NA())</f>
        <v>#N/A</v>
      </c>
      <c r="G70" s="39">
        <f t="shared" ref="G70" si="57">G58</f>
        <v>0.57038637297122396</v>
      </c>
      <c r="H70" s="39">
        <f t="shared" si="4"/>
        <v>0.64864117700690405</v>
      </c>
      <c r="I70" s="22">
        <f t="shared" si="2"/>
        <v>7.8254804035680081E-2</v>
      </c>
    </row>
    <row r="71" spans="2:9" s="1" customFormat="1" ht="12.75" customHeight="1" x14ac:dyDescent="0.2">
      <c r="B71" s="19">
        <f t="shared" si="3"/>
        <v>44713</v>
      </c>
      <c r="C71" s="20">
        <f t="shared" ref="C71:C89" si="58">YEAR(B71)</f>
        <v>2022</v>
      </c>
      <c r="D71" s="20">
        <f t="shared" si="56"/>
        <v>6</v>
      </c>
      <c r="E71" s="22">
        <f>IF(B71&lt;Datas!$C$7,'tab1'!I71*Conversão!$D$7,NA())</f>
        <v>0.6409175639766721</v>
      </c>
      <c r="F71" s="22">
        <f>IF(B71&gt;=Datas!$C$6,'tab1'!I71*Conversão!$D$7,NA())</f>
        <v>0.6409175639766721</v>
      </c>
      <c r="G71" s="39">
        <f t="shared" ref="G71" si="59">G59</f>
        <v>0.59131702501920014</v>
      </c>
      <c r="H71" s="39">
        <f t="shared" si="4"/>
        <v>0.69973242100564803</v>
      </c>
      <c r="I71" s="22">
        <f t="shared" ref="I71:I89" si="60">H71-G71</f>
        <v>0.10841539598644789</v>
      </c>
    </row>
    <row r="72" spans="2:9" s="1" customFormat="1" ht="12.75" customHeight="1" x14ac:dyDescent="0.2">
      <c r="B72" s="19">
        <f t="shared" ref="B72:B89" si="61">EDATE(B71,1)</f>
        <v>44743</v>
      </c>
      <c r="C72" s="20">
        <f t="shared" si="58"/>
        <v>2022</v>
      </c>
      <c r="D72" s="20">
        <f t="shared" si="56"/>
        <v>7</v>
      </c>
      <c r="E72" s="22" t="e">
        <f>IF(B72&lt;Datas!$C$7,'tab1'!I72*Conversão!$D$7,NA())</f>
        <v>#N/A</v>
      </c>
      <c r="F72" s="22">
        <f>IF(B72&gt;=Datas!$C$6,'tab1'!I72*Conversão!$D$7,NA())</f>
        <v>0.67184360878676774</v>
      </c>
      <c r="G72" s="39">
        <f t="shared" ref="G72" si="62">G60</f>
        <v>0.62991083699383199</v>
      </c>
      <c r="H72" s="39">
        <f t="shared" si="4"/>
        <v>0.68676082403133609</v>
      </c>
      <c r="I72" s="22">
        <f t="shared" si="60"/>
        <v>5.6849987037504102E-2</v>
      </c>
    </row>
    <row r="73" spans="2:9" s="1" customFormat="1" ht="12.75" customHeight="1" x14ac:dyDescent="0.2">
      <c r="B73" s="19">
        <f t="shared" si="61"/>
        <v>44774</v>
      </c>
      <c r="C73" s="20">
        <f t="shared" si="58"/>
        <v>2022</v>
      </c>
      <c r="D73" s="20">
        <f t="shared" si="56"/>
        <v>8</v>
      </c>
      <c r="E73" s="22" t="e">
        <f>IF(B73&lt;Datas!$C$7,'tab1'!I73*Conversão!$D$7,NA())</f>
        <v>#N/A</v>
      </c>
      <c r="F73" s="22">
        <f>IF(B73&gt;=Datas!$C$6,'tab1'!I73*Conversão!$D$7,NA())</f>
        <v>0.66831946516823204</v>
      </c>
      <c r="G73" s="39">
        <f t="shared" ref="G73" si="63">G61</f>
        <v>0.65294612101838423</v>
      </c>
      <c r="H73" s="39">
        <f t="shared" si="4"/>
        <v>0.67896655798300787</v>
      </c>
      <c r="I73" s="22">
        <f t="shared" si="60"/>
        <v>2.6020436964623639E-2</v>
      </c>
    </row>
    <row r="74" spans="2:9" s="1" customFormat="1" ht="12.75" customHeight="1" x14ac:dyDescent="0.2">
      <c r="B74" s="19">
        <f t="shared" si="61"/>
        <v>44805</v>
      </c>
      <c r="C74" s="20">
        <f t="shared" si="58"/>
        <v>2022</v>
      </c>
      <c r="D74" s="20">
        <f t="shared" si="56"/>
        <v>9</v>
      </c>
      <c r="E74" s="22" t="e">
        <f>IF(B74&lt;Datas!$C$7,'tab1'!I74*Conversão!$D$7,NA())</f>
        <v>#N/A</v>
      </c>
      <c r="F74" s="22">
        <f>IF(B74&gt;=Datas!$C$6,'tab1'!I74*Conversão!$D$7,NA())</f>
        <v>0.62881483414924122</v>
      </c>
      <c r="G74" s="39">
        <f t="shared" ref="G74" si="64">G62</f>
        <v>0.60218137601376009</v>
      </c>
      <c r="H74" s="39">
        <f t="shared" si="4"/>
        <v>0.62871074698497598</v>
      </c>
      <c r="I74" s="22">
        <f t="shared" si="60"/>
        <v>2.6529370971215882E-2</v>
      </c>
    </row>
    <row r="75" spans="2:9" s="1" customFormat="1" ht="12.75" customHeight="1" x14ac:dyDescent="0.2">
      <c r="B75" s="19">
        <f t="shared" si="61"/>
        <v>44835</v>
      </c>
      <c r="C75" s="20">
        <f t="shared" si="58"/>
        <v>2022</v>
      </c>
      <c r="D75" s="20">
        <f t="shared" si="56"/>
        <v>10</v>
      </c>
      <c r="E75" s="22" t="e">
        <f>IF(B75&lt;Datas!$C$7,'tab1'!I75*Conversão!$D$7,NA())</f>
        <v>#N/A</v>
      </c>
      <c r="F75" s="22">
        <f>IF(B75&gt;=Datas!$C$6,'tab1'!I75*Conversão!$D$7,NA())</f>
        <v>0.63379472864159392</v>
      </c>
      <c r="G75" s="39">
        <f t="shared" ref="G75" si="65">G63</f>
        <v>0.60747682301820005</v>
      </c>
      <c r="H75" s="39">
        <f t="shared" si="4"/>
        <v>0.63729551303805598</v>
      </c>
      <c r="I75" s="22">
        <f t="shared" si="60"/>
        <v>2.9818690019855931E-2</v>
      </c>
    </row>
    <row r="76" spans="2:9" s="1" customFormat="1" ht="12.75" customHeight="1" x14ac:dyDescent="0.2">
      <c r="B76" s="19">
        <f t="shared" si="61"/>
        <v>44866</v>
      </c>
      <c r="C76" s="20">
        <f t="shared" si="58"/>
        <v>2022</v>
      </c>
      <c r="D76" s="20">
        <f t="shared" si="56"/>
        <v>11</v>
      </c>
      <c r="E76" s="22" t="e">
        <f>IF(B76&lt;Datas!$C$7,'tab1'!I76*Conversão!$D$7,NA())</f>
        <v>#N/A</v>
      </c>
      <c r="F76" s="22">
        <f>IF(B76&gt;=Datas!$C$6,'tab1'!I76*Conversão!$D$7,NA())</f>
        <v>0.6084624647665704</v>
      </c>
      <c r="G76" s="39">
        <f t="shared" ref="G76" si="66">G64</f>
        <v>0.58737934797067204</v>
      </c>
      <c r="H76" s="39">
        <f t="shared" si="4"/>
        <v>0.60579624402753596</v>
      </c>
      <c r="I76" s="22">
        <f t="shared" si="60"/>
        <v>1.8416896056863918E-2</v>
      </c>
    </row>
    <row r="77" spans="2:9" s="1" customFormat="1" ht="12.75" customHeight="1" x14ac:dyDescent="0.2">
      <c r="B77" s="19">
        <f t="shared" si="61"/>
        <v>44896</v>
      </c>
      <c r="C77" s="20">
        <f t="shared" si="58"/>
        <v>2022</v>
      </c>
      <c r="D77" s="20">
        <f t="shared" si="56"/>
        <v>12</v>
      </c>
      <c r="E77" s="22" t="e">
        <f>IF(B77&lt;Datas!$C$7,'tab1'!I77*Conversão!$D$7,NA())</f>
        <v>#N/A</v>
      </c>
      <c r="F77" s="22">
        <f>IF(B77&gt;=Datas!$C$6,'tab1'!I77*Conversão!$D$7,NA())</f>
        <v>0.63271389596686978</v>
      </c>
      <c r="G77" s="39">
        <f t="shared" ref="G77" si="67">G65</f>
        <v>0.58816702302986412</v>
      </c>
      <c r="H77" s="39">
        <f t="shared" si="4"/>
        <v>0.64411617299668822</v>
      </c>
      <c r="I77" s="22">
        <f t="shared" si="60"/>
        <v>5.5949149966824097E-2</v>
      </c>
    </row>
    <row r="78" spans="2:9" s="1" customFormat="1" ht="12.75" customHeight="1" x14ac:dyDescent="0.2">
      <c r="B78" s="19">
        <f t="shared" si="61"/>
        <v>44927</v>
      </c>
      <c r="C78" s="20">
        <f t="shared" si="58"/>
        <v>2023</v>
      </c>
      <c r="D78" s="20">
        <f t="shared" si="56"/>
        <v>1</v>
      </c>
      <c r="E78" s="22" t="e">
        <f>IF(B78&lt;Datas!$C$7,'tab1'!I78*Conversão!$D$7,NA())</f>
        <v>#N/A</v>
      </c>
      <c r="F78" s="22">
        <f>IF(B78&gt;=Datas!$C$6,'tab1'!I78*Conversão!$D$7,NA())</f>
        <v>0.57684853847037032</v>
      </c>
      <c r="G78" s="39">
        <f t="shared" ref="G78" si="68">G66</f>
        <v>0.55841730100449605</v>
      </c>
      <c r="H78" s="39">
        <f t="shared" si="4"/>
        <v>0.58252523101504805</v>
      </c>
      <c r="I78" s="22">
        <f t="shared" si="60"/>
        <v>2.4107930010552003E-2</v>
      </c>
    </row>
    <row r="79" spans="2:9" s="1" customFormat="1" ht="12.75" customHeight="1" x14ac:dyDescent="0.2">
      <c r="B79" s="19">
        <f t="shared" si="61"/>
        <v>44958</v>
      </c>
      <c r="C79" s="20">
        <f t="shared" si="58"/>
        <v>2023</v>
      </c>
      <c r="D79" s="20">
        <f t="shared" si="56"/>
        <v>2</v>
      </c>
      <c r="E79" s="22" t="e">
        <f>IF(B79&lt;Datas!$C$7,'tab1'!I79*Conversão!$D$7,NA())</f>
        <v>#N/A</v>
      </c>
      <c r="F79" s="22">
        <f>IF(B79&gt;=Datas!$C$6,'tab1'!I79*Conversão!$D$7,NA())</f>
        <v>0.55889450025617537</v>
      </c>
      <c r="G79" s="39">
        <f t="shared" ref="G79" si="69">G67</f>
        <v>0.53428680895442382</v>
      </c>
      <c r="H79" s="39">
        <f t="shared" si="4"/>
        <v>0.55988700599402397</v>
      </c>
      <c r="I79" s="22">
        <f t="shared" si="60"/>
        <v>2.5600197039600148E-2</v>
      </c>
    </row>
    <row r="80" spans="2:9" s="1" customFormat="1" ht="12.75" customHeight="1" x14ac:dyDescent="0.2">
      <c r="B80" s="19">
        <f t="shared" si="61"/>
        <v>44986</v>
      </c>
      <c r="C80" s="20">
        <f t="shared" si="58"/>
        <v>2023</v>
      </c>
      <c r="D80" s="20">
        <f t="shared" si="56"/>
        <v>3</v>
      </c>
      <c r="E80" s="22" t="e">
        <f>IF(B80&lt;Datas!$C$7,'tab1'!I80*Conversão!$D$7,NA())</f>
        <v>#N/A</v>
      </c>
      <c r="F80" s="22">
        <f>IF(B80&gt;=Datas!$C$6,'tab1'!I80*Conversão!$D$7,NA())</f>
        <v>0.62421622951563804</v>
      </c>
      <c r="G80" s="39">
        <f t="shared" ref="G80" si="70">G68</f>
        <v>0.58084417704659996</v>
      </c>
      <c r="H80" s="39">
        <f t="shared" si="4"/>
        <v>0.65259754997582409</v>
      </c>
      <c r="I80" s="22">
        <f t="shared" si="60"/>
        <v>7.1753372929224124E-2</v>
      </c>
    </row>
    <row r="81" spans="1:14" s="1" customFormat="1" ht="12.75" customHeight="1" x14ac:dyDescent="0.2">
      <c r="B81" s="19">
        <f t="shared" si="61"/>
        <v>45017</v>
      </c>
      <c r="C81" s="20">
        <f t="shared" si="58"/>
        <v>2023</v>
      </c>
      <c r="D81" s="20">
        <f t="shared" si="56"/>
        <v>4</v>
      </c>
      <c r="E81" s="22" t="e">
        <f>IF(B81&lt;Datas!$C$7,'tab1'!I81*Conversão!$D$7,NA())</f>
        <v>#N/A</v>
      </c>
      <c r="F81" s="22">
        <f>IF(B81&gt;=Datas!$C$6,'tab1'!I81*Conversão!$D$7,NA())</f>
        <v>0.60353793721805304</v>
      </c>
      <c r="G81" s="39">
        <f t="shared" ref="G81" si="71">G69</f>
        <v>0.56990581700918397</v>
      </c>
      <c r="H81" s="39">
        <f t="shared" si="4"/>
        <v>0.62336490001521605</v>
      </c>
      <c r="I81" s="22">
        <f t="shared" si="60"/>
        <v>5.3459083006032082E-2</v>
      </c>
    </row>
    <row r="82" spans="1:14" s="1" customFormat="1" ht="12.75" customHeight="1" x14ac:dyDescent="0.2">
      <c r="B82" s="19">
        <f t="shared" si="61"/>
        <v>45047</v>
      </c>
      <c r="C82" s="20">
        <f t="shared" si="58"/>
        <v>2023</v>
      </c>
      <c r="D82" s="20">
        <f t="shared" si="56"/>
        <v>5</v>
      </c>
      <c r="E82" s="22" t="e">
        <f>IF(B82&lt;Datas!$C$7,'tab1'!I82*Conversão!$D$7,NA())</f>
        <v>#N/A</v>
      </c>
      <c r="F82" s="22">
        <f>IF(B82&gt;=Datas!$C$6,'tab1'!I82*Conversão!$D$7,NA())</f>
        <v>0.63421970848665987</v>
      </c>
      <c r="G82" s="39">
        <f t="shared" ref="G82:H82" si="72">G70</f>
        <v>0.57038637297122396</v>
      </c>
      <c r="H82" s="39">
        <f t="shared" si="72"/>
        <v>0.64864117700690405</v>
      </c>
      <c r="I82" s="22">
        <f t="shared" si="60"/>
        <v>7.8254804035680081E-2</v>
      </c>
    </row>
    <row r="83" spans="1:14" s="1" customFormat="1" ht="12.75" customHeight="1" x14ac:dyDescent="0.2">
      <c r="B83" s="19">
        <f t="shared" si="61"/>
        <v>45078</v>
      </c>
      <c r="C83" s="20">
        <f t="shared" si="58"/>
        <v>2023</v>
      </c>
      <c r="D83" s="20">
        <f t="shared" si="56"/>
        <v>6</v>
      </c>
      <c r="E83" s="22" t="e">
        <f>IF(B83&lt;Datas!$C$7,'tab1'!I83*Conversão!$D$7,NA())</f>
        <v>#N/A</v>
      </c>
      <c r="F83" s="22">
        <f>IF(B83&gt;=Datas!$C$6,'tab1'!I83*Conversão!$D$7,NA())</f>
        <v>0.6461117443379667</v>
      </c>
      <c r="G83" s="39">
        <f t="shared" ref="G83:H83" si="73">G71</f>
        <v>0.59131702501920014</v>
      </c>
      <c r="H83" s="39">
        <f t="shared" si="73"/>
        <v>0.69973242100564803</v>
      </c>
      <c r="I83" s="22">
        <f t="shared" si="60"/>
        <v>0.10841539598644789</v>
      </c>
    </row>
    <row r="84" spans="1:14" s="1" customFormat="1" ht="12.75" customHeight="1" x14ac:dyDescent="0.2">
      <c r="B84" s="19">
        <f t="shared" si="61"/>
        <v>45108</v>
      </c>
      <c r="C84" s="20">
        <f t="shared" si="58"/>
        <v>2023</v>
      </c>
      <c r="D84" s="20">
        <f t="shared" si="56"/>
        <v>7</v>
      </c>
      <c r="E84" s="22" t="e">
        <f>IF(B84&lt;Datas!$C$7,'tab1'!I84*Conversão!$D$7,NA())</f>
        <v>#N/A</v>
      </c>
      <c r="F84" s="22">
        <f>IF(B84&gt;=Datas!$C$6,'tab1'!I84*Conversão!$D$7,NA())</f>
        <v>0.67073448684309223</v>
      </c>
      <c r="G84" s="39">
        <f t="shared" ref="G84:H84" si="74">G72</f>
        <v>0.62991083699383199</v>
      </c>
      <c r="H84" s="39">
        <f t="shared" si="74"/>
        <v>0.68676082403133609</v>
      </c>
      <c r="I84" s="22">
        <f t="shared" si="60"/>
        <v>5.6849987037504102E-2</v>
      </c>
    </row>
    <row r="85" spans="1:14" s="1" customFormat="1" ht="12.75" customHeight="1" x14ac:dyDescent="0.2">
      <c r="B85" s="19">
        <f t="shared" si="61"/>
        <v>45139</v>
      </c>
      <c r="C85" s="20">
        <f t="shared" si="58"/>
        <v>2023</v>
      </c>
      <c r="D85" s="20">
        <f t="shared" si="56"/>
        <v>8</v>
      </c>
      <c r="E85" s="22" t="e">
        <f>IF(B85&lt;Datas!$C$7,'tab1'!I85*Conversão!$D$7,NA())</f>
        <v>#N/A</v>
      </c>
      <c r="F85" s="22">
        <f>IF(B85&gt;=Datas!$C$6,'tab1'!I85*Conversão!$D$7,NA())</f>
        <v>0.66720907668214691</v>
      </c>
      <c r="G85" s="39">
        <f t="shared" ref="G85:H85" si="75">G73</f>
        <v>0.65294612101838423</v>
      </c>
      <c r="H85" s="39">
        <f t="shared" si="75"/>
        <v>0.67896655798300787</v>
      </c>
      <c r="I85" s="22">
        <f t="shared" si="60"/>
        <v>2.6020436964623639E-2</v>
      </c>
    </row>
    <row r="86" spans="1:14" s="1" customFormat="1" ht="12.75" customHeight="1" x14ac:dyDescent="0.2">
      <c r="B86" s="19">
        <f t="shared" si="61"/>
        <v>45170</v>
      </c>
      <c r="C86" s="20">
        <f t="shared" si="58"/>
        <v>2023</v>
      </c>
      <c r="D86" s="20">
        <f t="shared" si="56"/>
        <v>9</v>
      </c>
      <c r="E86" s="22" t="e">
        <f>IF(B86&lt;Datas!$C$7,'tab1'!I86*Conversão!$D$7,NA())</f>
        <v>#N/A</v>
      </c>
      <c r="F86" s="22">
        <f>IF(B86&gt;=Datas!$C$6,'tab1'!I86*Conversão!$D$7,NA())</f>
        <v>0.62781222464560538</v>
      </c>
      <c r="G86" s="39">
        <f t="shared" ref="G86:H86" si="76">G74</f>
        <v>0.60218137601376009</v>
      </c>
      <c r="H86" s="39">
        <f t="shared" si="76"/>
        <v>0.62871074698497598</v>
      </c>
      <c r="I86" s="22">
        <f t="shared" si="60"/>
        <v>2.6529370971215882E-2</v>
      </c>
    </row>
    <row r="87" spans="1:14" s="1" customFormat="1" ht="12.75" customHeight="1" x14ac:dyDescent="0.2">
      <c r="B87" s="19">
        <f t="shared" si="61"/>
        <v>45200</v>
      </c>
      <c r="C87" s="20">
        <f t="shared" si="58"/>
        <v>2023</v>
      </c>
      <c r="D87" s="20">
        <f t="shared" si="56"/>
        <v>10</v>
      </c>
      <c r="E87" s="22" t="e">
        <f>IF(B87&lt;Datas!$C$7,'tab1'!I87*Conversão!$D$7,NA())</f>
        <v>#N/A</v>
      </c>
      <c r="F87" s="22">
        <f>IF(B87&gt;=Datas!$C$6,'tab1'!I87*Conversão!$D$7,NA())</f>
        <v>0.63292923988794103</v>
      </c>
      <c r="G87" s="39">
        <f t="shared" ref="G87:H87" si="77">G75</f>
        <v>0.60747682301820005</v>
      </c>
      <c r="H87" s="39">
        <f t="shared" si="77"/>
        <v>0.63729551303805598</v>
      </c>
      <c r="I87" s="22">
        <f t="shared" si="60"/>
        <v>2.9818690019855931E-2</v>
      </c>
    </row>
    <row r="88" spans="1:14" s="1" customFormat="1" ht="12.75" customHeight="1" x14ac:dyDescent="0.2">
      <c r="B88" s="19">
        <f t="shared" si="61"/>
        <v>45231</v>
      </c>
      <c r="C88" s="20">
        <f t="shared" si="58"/>
        <v>2023</v>
      </c>
      <c r="D88" s="20">
        <f t="shared" si="56"/>
        <v>11</v>
      </c>
      <c r="E88" s="22" t="e">
        <f>IF(B88&lt;Datas!$C$7,'tab1'!I88*Conversão!$D$7,NA())</f>
        <v>#N/A</v>
      </c>
      <c r="F88" s="22">
        <f>IF(B88&gt;=Datas!$C$6,'tab1'!I88*Conversão!$D$7,NA())</f>
        <v>0.6076610939562519</v>
      </c>
      <c r="G88" s="39">
        <f t="shared" ref="G88:H88" si="78">G76</f>
        <v>0.58737934797067204</v>
      </c>
      <c r="H88" s="39">
        <f t="shared" si="78"/>
        <v>0.60579624402753596</v>
      </c>
      <c r="I88" s="22">
        <f t="shared" si="60"/>
        <v>1.8416896056863918E-2</v>
      </c>
    </row>
    <row r="89" spans="1:14" s="1" customFormat="1" ht="12.75" customHeight="1" x14ac:dyDescent="0.2">
      <c r="B89" s="19">
        <f t="shared" si="61"/>
        <v>45261</v>
      </c>
      <c r="C89" s="20">
        <f t="shared" si="58"/>
        <v>2023</v>
      </c>
      <c r="D89" s="20">
        <f t="shared" si="56"/>
        <v>12</v>
      </c>
      <c r="E89" s="22" t="e">
        <f>IF(B89&lt;Datas!$C$7,'tab1'!I89*Conversão!$D$7,NA())</f>
        <v>#N/A</v>
      </c>
      <c r="F89" s="22">
        <f>IF(B89&gt;=Datas!$C$6,'tab1'!I89*Conversão!$D$7,NA())</f>
        <v>0.63182857668634318</v>
      </c>
      <c r="G89" s="39">
        <f t="shared" ref="G89:H89" si="79">G77</f>
        <v>0.58816702302986412</v>
      </c>
      <c r="H89" s="39">
        <f t="shared" si="79"/>
        <v>0.64411617299668822</v>
      </c>
      <c r="I89" s="22">
        <f t="shared" si="60"/>
        <v>5.5949149966824097E-2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A1:O4"/>
  <sheetViews>
    <sheetView showGridLines="0" workbookViewId="0">
      <selection sqref="A1:A2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46"/>
      <c r="B2" s="13" t="str">
        <f>Índice!B22</f>
        <v>Gráfico 1. Vendas mensais de combustíveis (óleo diesel + gasolina C + etanol hidratado + QAV + GLP), 2019-2023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14</v>
      </c>
    </row>
  </sheetData>
  <mergeCells count="1">
    <mergeCell ref="A1:A2"/>
  </mergeCells>
  <hyperlinks>
    <hyperlink ref="A1:A2" location="Índice!A1" display="Índice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4"/>
  <sheetViews>
    <sheetView showGridLines="0" workbookViewId="0">
      <selection sqref="A1:A2"/>
    </sheetView>
  </sheetViews>
  <sheetFormatPr defaultRowHeight="15" x14ac:dyDescent="0.25"/>
  <cols>
    <col min="1" max="1" width="5.85546875" bestFit="1" customWidth="1"/>
  </cols>
  <sheetData>
    <row r="1" spans="1: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46"/>
      <c r="B2" s="13" t="str">
        <f>Índice!B23</f>
        <v>Gráfico 2. Vendas mensais de combustíveis (óleo diesel + gasolina C + etanol hidratado + QAV + GLP)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14</v>
      </c>
    </row>
  </sheetData>
  <mergeCells count="1">
    <mergeCell ref="A1:A2"/>
  </mergeCells>
  <hyperlinks>
    <hyperlink ref="A1:A2" location="Índice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A1:O4"/>
  <sheetViews>
    <sheetView showGridLines="0" workbookViewId="0">
      <selection sqref="A1:A2"/>
    </sheetView>
  </sheetViews>
  <sheetFormatPr defaultRowHeight="15" x14ac:dyDescent="0.25"/>
  <cols>
    <col min="1" max="1" width="5.85546875" bestFit="1" customWidth="1"/>
  </cols>
  <sheetData>
    <row r="1" spans="1: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46"/>
      <c r="B2" s="13" t="str">
        <f>Índice!B24</f>
        <v>Gráfico 3. Variação das vendas de combustíveis em relação aos níveis pré-pandemia, %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28</v>
      </c>
    </row>
  </sheetData>
  <mergeCells count="1">
    <mergeCell ref="A1:A2"/>
  </mergeCells>
  <hyperlinks>
    <hyperlink ref="A1:A2" location="Índice!A1" display="Índice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A1:O4"/>
  <sheetViews>
    <sheetView showGridLines="0" workbookViewId="0">
      <selection sqref="A1:A2"/>
    </sheetView>
  </sheetViews>
  <sheetFormatPr defaultRowHeight="15" x14ac:dyDescent="0.25"/>
  <cols>
    <col min="1" max="1" width="5.85546875" bestFit="1" customWidth="1"/>
  </cols>
  <sheetData>
    <row r="1" spans="1: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46"/>
      <c r="B2" s="13" t="str">
        <f>Índice!B25</f>
        <v>Gráfico 4. Variação das vendas de combustíveis em relação aos níveis pré-pandemia: Combustíveis do ciclo Otto, %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28</v>
      </c>
    </row>
  </sheetData>
  <mergeCells count="1">
    <mergeCell ref="A1:A2"/>
  </mergeCells>
  <hyperlinks>
    <hyperlink ref="A1:A2" location="Índice!A1" display="Índice" xr:uid="{00000000-0004-0000-1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I8"/>
  <sheetViews>
    <sheetView showGridLines="0" workbookViewId="0">
      <selection activeCell="D15" sqref="D15"/>
    </sheetView>
  </sheetViews>
  <sheetFormatPr defaultRowHeight="12.75" customHeight="1" x14ac:dyDescent="0.25"/>
  <cols>
    <col min="1" max="1" width="5.85546875" bestFit="1" customWidth="1"/>
    <col min="2" max="2" width="19.5703125" customWidth="1"/>
    <col min="3" max="3" width="12.7109375" bestFit="1" customWidth="1"/>
  </cols>
  <sheetData>
    <row r="1" spans="1:9" ht="15" customHeight="1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D1" s="3"/>
      <c r="E1" s="3"/>
      <c r="F1" s="3"/>
      <c r="G1" s="1"/>
      <c r="H1" s="1"/>
      <c r="I1" s="1"/>
    </row>
    <row r="2" spans="1:9" ht="15" customHeight="1" x14ac:dyDescent="0.25">
      <c r="A2" s="46"/>
      <c r="B2" s="13" t="str">
        <f>Índice!B8</f>
        <v>Datas</v>
      </c>
      <c r="C2" s="3"/>
      <c r="D2" s="3"/>
      <c r="E2" s="3"/>
      <c r="F2" s="3"/>
      <c r="G2" s="1"/>
      <c r="H2" s="1"/>
      <c r="I2" s="1"/>
    </row>
    <row r="4" spans="1:9" ht="12.75" customHeight="1" x14ac:dyDescent="0.25">
      <c r="B4" s="9" t="s">
        <v>5</v>
      </c>
      <c r="C4" s="30" t="s">
        <v>84</v>
      </c>
    </row>
    <row r="5" spans="1:9" ht="12.75" customHeight="1" x14ac:dyDescent="0.25">
      <c r="B5" s="9" t="s">
        <v>7</v>
      </c>
      <c r="C5" s="10">
        <f>DATE(YEAR(C4)-5,1,1)</f>
        <v>42736</v>
      </c>
    </row>
    <row r="6" spans="1:9" ht="12.75" customHeight="1" x14ac:dyDescent="0.25">
      <c r="B6" s="9" t="s">
        <v>8</v>
      </c>
      <c r="C6" s="10">
        <f>EDATE(C7,-1)</f>
        <v>44713</v>
      </c>
    </row>
    <row r="7" spans="1:9" ht="12.75" customHeight="1" x14ac:dyDescent="0.25">
      <c r="B7" s="9" t="s">
        <v>9</v>
      </c>
      <c r="C7" s="10">
        <f>EDATE(C4,-3)</f>
        <v>44743</v>
      </c>
      <c r="D7" s="47">
        <f>YEAR(C7)</f>
        <v>2022</v>
      </c>
      <c r="E7" s="47" t="str">
        <f>IF(MONTH(EDATE(C7,1))&gt;9,D7&amp;"-"&amp;MONTH(EDATE(C7,1)),D7&amp;"-0"&amp;MONTH(EDATE(C7,1)))</f>
        <v>2022-08</v>
      </c>
    </row>
    <row r="8" spans="1:9" ht="12.75" customHeight="1" x14ac:dyDescent="0.25">
      <c r="B8" s="9" t="s">
        <v>25</v>
      </c>
      <c r="C8" s="10">
        <f>DATE(YEAR(C7)+1,12,1)</f>
        <v>45261</v>
      </c>
      <c r="D8" s="48"/>
      <c r="E8" s="48"/>
    </row>
  </sheetData>
  <mergeCells count="1">
    <mergeCell ref="A1:A2"/>
  </mergeCells>
  <hyperlinks>
    <hyperlink ref="A1:A2" location="Índice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1:O4"/>
  <sheetViews>
    <sheetView showGridLines="0" workbookViewId="0">
      <selection sqref="A1:A2"/>
    </sheetView>
  </sheetViews>
  <sheetFormatPr defaultRowHeight="15" x14ac:dyDescent="0.25"/>
  <cols>
    <col min="1" max="1" width="5.85546875" bestFit="1" customWidth="1"/>
  </cols>
  <sheetData>
    <row r="1" spans="1: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46"/>
      <c r="B2" s="13" t="str">
        <f>Índice!B26</f>
        <v>Gráfico 5. Variação das vendas de combustíveis em relação aos níveis pré-pandemia, bilhões de litros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14</v>
      </c>
    </row>
  </sheetData>
  <mergeCells count="1">
    <mergeCell ref="A1:A2"/>
  </mergeCells>
  <hyperlinks>
    <hyperlink ref="A1:A2" location="Índice!A1" display="Índice" xr:uid="{00000000-0004-0000-1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A1:O4"/>
  <sheetViews>
    <sheetView showGridLines="0" workbookViewId="0">
      <selection sqref="A1:A2"/>
    </sheetView>
  </sheetViews>
  <sheetFormatPr defaultRowHeight="15" x14ac:dyDescent="0.25"/>
  <cols>
    <col min="1" max="1" width="5.85546875" bestFit="1" customWidth="1"/>
  </cols>
  <sheetData>
    <row r="1" spans="1: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46"/>
      <c r="B2" s="13" t="str">
        <f>Índice!B27</f>
        <v>Gráfico 6. Vendas anuais de óleo diesel no Brasil, 2019-2023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14</v>
      </c>
    </row>
  </sheetData>
  <mergeCells count="1">
    <mergeCell ref="A1:A2"/>
  </mergeCells>
  <hyperlinks>
    <hyperlink ref="A1:A2" location="Índice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2"/>
  <dimension ref="A1:B4"/>
  <sheetViews>
    <sheetView showGridLines="0" workbookViewId="0">
      <selection sqref="A1:A2"/>
    </sheetView>
  </sheetViews>
  <sheetFormatPr defaultRowHeight="15" x14ac:dyDescent="0.25"/>
  <cols>
    <col min="1" max="1" width="5.85546875" bestFit="1" customWidth="1"/>
  </cols>
  <sheetData>
    <row r="1" spans="1:2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</row>
    <row r="2" spans="1:2" x14ac:dyDescent="0.25">
      <c r="A2" s="46"/>
      <c r="B2" s="13" t="str">
        <f>Índice!B28</f>
        <v>Gráfico 7. Vendas anuais de gasolina C no Brasil, 2019-2023</v>
      </c>
    </row>
    <row r="4" spans="1:2" x14ac:dyDescent="0.25">
      <c r="B4" s="23" t="s">
        <v>14</v>
      </c>
    </row>
  </sheetData>
  <mergeCells count="1">
    <mergeCell ref="A1:A2"/>
  </mergeCells>
  <hyperlinks>
    <hyperlink ref="A1:A2" location="Índice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3"/>
  <dimension ref="A1:B4"/>
  <sheetViews>
    <sheetView showGridLines="0" workbookViewId="0">
      <selection sqref="A1:A2"/>
    </sheetView>
  </sheetViews>
  <sheetFormatPr defaultRowHeight="15" x14ac:dyDescent="0.25"/>
  <cols>
    <col min="1" max="1" width="5.85546875" bestFit="1" customWidth="1"/>
  </cols>
  <sheetData>
    <row r="1" spans="1:2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</row>
    <row r="2" spans="1:2" x14ac:dyDescent="0.25">
      <c r="A2" s="46"/>
      <c r="B2" s="13" t="str">
        <f>Índice!B29</f>
        <v>Gráfico 8. Vendas anuais de etanol hidratado no Brasil, 2019-2023</v>
      </c>
    </row>
    <row r="4" spans="1:2" x14ac:dyDescent="0.25">
      <c r="B4" s="23" t="s">
        <v>14</v>
      </c>
    </row>
  </sheetData>
  <mergeCells count="1">
    <mergeCell ref="A1:A2"/>
  </mergeCells>
  <hyperlinks>
    <hyperlink ref="A1:A2" location="Índice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B4"/>
  <sheetViews>
    <sheetView showGridLines="0" workbookViewId="0">
      <selection sqref="A1:A2"/>
    </sheetView>
  </sheetViews>
  <sheetFormatPr defaultRowHeight="15" x14ac:dyDescent="0.25"/>
  <cols>
    <col min="1" max="1" width="5.85546875" bestFit="1" customWidth="1"/>
  </cols>
  <sheetData>
    <row r="1" spans="1:2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</row>
    <row r="2" spans="1:2" x14ac:dyDescent="0.25">
      <c r="A2" s="46"/>
      <c r="B2" s="13" t="str">
        <f>Índice!B30</f>
        <v>Gráfico 9. Vendas anuais de QAV no Brasil, 2019-2023</v>
      </c>
    </row>
    <row r="4" spans="1:2" x14ac:dyDescent="0.25">
      <c r="B4" s="23" t="s">
        <v>14</v>
      </c>
    </row>
  </sheetData>
  <mergeCells count="1">
    <mergeCell ref="A1:A2"/>
  </mergeCells>
  <hyperlinks>
    <hyperlink ref="A1:A2" location="Índice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5"/>
  <dimension ref="A1:B4"/>
  <sheetViews>
    <sheetView showGridLines="0" workbookViewId="0">
      <selection sqref="A1:A2"/>
    </sheetView>
  </sheetViews>
  <sheetFormatPr defaultRowHeight="15" x14ac:dyDescent="0.25"/>
  <cols>
    <col min="1" max="1" width="5.85546875" bestFit="1" customWidth="1"/>
  </cols>
  <sheetData>
    <row r="1" spans="1:2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</row>
    <row r="2" spans="1:2" x14ac:dyDescent="0.25">
      <c r="A2" s="46"/>
      <c r="B2" s="13" t="str">
        <f>Índice!B31</f>
        <v>Gráfico 10. Vendas anuais de GLP no Brasil, 2019-2023</v>
      </c>
    </row>
    <row r="4" spans="1:2" x14ac:dyDescent="0.25">
      <c r="B4" s="23" t="s">
        <v>34</v>
      </c>
    </row>
  </sheetData>
  <mergeCells count="1">
    <mergeCell ref="A1:A2"/>
  </mergeCells>
  <hyperlinks>
    <hyperlink ref="A1:A2" location="Índice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6"/>
  <dimension ref="A1:B4"/>
  <sheetViews>
    <sheetView showGridLines="0" workbookViewId="0">
      <selection sqref="A1:A2"/>
    </sheetView>
  </sheetViews>
  <sheetFormatPr defaultRowHeight="15" x14ac:dyDescent="0.25"/>
  <cols>
    <col min="1" max="1" width="5.85546875" bestFit="1" customWidth="1"/>
  </cols>
  <sheetData>
    <row r="1" spans="1:2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</row>
    <row r="2" spans="1:2" x14ac:dyDescent="0.25">
      <c r="A2" s="46"/>
      <c r="B2" s="13" t="str">
        <f>Índice!B32</f>
        <v>Gráfico 11. Vendas anuais de combustíveis do ciclo Otto no Brasil, 2019-2023</v>
      </c>
    </row>
    <row r="4" spans="1:2" x14ac:dyDescent="0.25">
      <c r="B4" s="23" t="s">
        <v>61</v>
      </c>
    </row>
  </sheetData>
  <mergeCells count="1">
    <mergeCell ref="A1:A2"/>
  </mergeCells>
  <hyperlinks>
    <hyperlink ref="A1:A2" location="Índice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27"/>
  <dimension ref="A1:B4"/>
  <sheetViews>
    <sheetView showGridLines="0" workbookViewId="0">
      <selection activeCell="O6" sqref="O6"/>
    </sheetView>
  </sheetViews>
  <sheetFormatPr defaultRowHeight="15" x14ac:dyDescent="0.25"/>
  <cols>
    <col min="1" max="1" width="5.85546875" bestFit="1" customWidth="1"/>
  </cols>
  <sheetData>
    <row r="1" spans="1:2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</row>
    <row r="2" spans="1:2" x14ac:dyDescent="0.25">
      <c r="A2" s="46"/>
      <c r="B2" s="13" t="str">
        <f>Índice!B33</f>
        <v>Gráfico 12. Variação das vendas anuais de combustíveis no Brasil em relação a 2019</v>
      </c>
    </row>
    <row r="4" spans="1:2" x14ac:dyDescent="0.25">
      <c r="B4" s="23" t="s">
        <v>14</v>
      </c>
    </row>
  </sheetData>
  <mergeCells count="1">
    <mergeCell ref="A1:A2"/>
  </mergeCells>
  <hyperlinks>
    <hyperlink ref="A1:A2" location="Índice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28"/>
  <dimension ref="A1:O4"/>
  <sheetViews>
    <sheetView showGridLines="0" workbookViewId="0">
      <selection sqref="A1:A2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46"/>
      <c r="B2" s="13" t="str">
        <f>Índice!B34</f>
        <v>Gráfico 13. Vendas mensais de óleo diesel no Brasil, 2019-2023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14</v>
      </c>
    </row>
  </sheetData>
  <mergeCells count="1">
    <mergeCell ref="A1:A2"/>
  </mergeCells>
  <hyperlinks>
    <hyperlink ref="A1:A2" location="Índice!A1" display="Índice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9"/>
  <dimension ref="A1:O4"/>
  <sheetViews>
    <sheetView showGridLines="0" workbookViewId="0">
      <selection activeCell="N7" sqref="N7"/>
    </sheetView>
  </sheetViews>
  <sheetFormatPr defaultRowHeight="15" x14ac:dyDescent="0.25"/>
  <cols>
    <col min="1" max="1" width="5.85546875" bestFit="1" customWidth="1"/>
  </cols>
  <sheetData>
    <row r="1" spans="1: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46"/>
      <c r="B2" s="13" t="str">
        <f>Índice!B35</f>
        <v>Gráfico 14. Vendas mensais de óleo diesel no Brasil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14</v>
      </c>
    </row>
  </sheetData>
  <mergeCells count="1">
    <mergeCell ref="A1:A2"/>
  </mergeCells>
  <hyperlinks>
    <hyperlink ref="A1:A2" location="Índice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R112"/>
  <sheetViews>
    <sheetView showGridLines="0" workbookViewId="0">
      <pane xSplit="4" ySplit="5" topLeftCell="E58" activePane="bottomRight" state="frozen"/>
      <selection sqref="A1:A2"/>
      <selection pane="topRight" sqref="A1:A2"/>
      <selection pane="bottomLeft" sqref="A1:A2"/>
      <selection pane="bottomRight" activeCell="F72" sqref="F72:G89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9.42578125" style="3" customWidth="1"/>
    <col min="7" max="10" width="9.42578125" style="1" customWidth="1"/>
    <col min="11" max="15" width="9.140625" style="1" customWidth="1"/>
    <col min="16" max="17" width="9.140625" customWidth="1"/>
  </cols>
  <sheetData>
    <row r="1" spans="1:18" ht="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C1"/>
      <c r="J1"/>
    </row>
    <row r="2" spans="1:18" ht="15" x14ac:dyDescent="0.25">
      <c r="A2" s="46"/>
      <c r="B2" s="13" t="str">
        <f>Índice!B9</f>
        <v>Tabela 1. Vendas mensais de combustíveis pelas distribuidoras no Brasil</v>
      </c>
      <c r="J2"/>
    </row>
    <row r="4" spans="1:18" ht="12.75" customHeight="1" x14ac:dyDescent="0.25">
      <c r="A4"/>
      <c r="B4" s="14"/>
      <c r="C4" s="14"/>
      <c r="D4" s="14"/>
      <c r="E4" s="15" t="s">
        <v>0</v>
      </c>
      <c r="F4" s="15" t="s">
        <v>1</v>
      </c>
      <c r="G4" s="15" t="s">
        <v>2</v>
      </c>
      <c r="H4" s="15" t="s">
        <v>3</v>
      </c>
      <c r="I4" s="15" t="s">
        <v>4</v>
      </c>
      <c r="J4" s="15" t="s">
        <v>6</v>
      </c>
      <c r="P4" s="1"/>
      <c r="Q4" s="1"/>
      <c r="R4" s="1"/>
    </row>
    <row r="5" spans="1:18" ht="24" x14ac:dyDescent="0.25">
      <c r="A5"/>
      <c r="B5" s="17"/>
      <c r="C5" s="17"/>
      <c r="D5" s="17"/>
      <c r="E5" s="18" t="s">
        <v>14</v>
      </c>
      <c r="F5" s="18" t="s">
        <v>14</v>
      </c>
      <c r="G5" s="18" t="s">
        <v>14</v>
      </c>
      <c r="H5" s="18" t="s">
        <v>14</v>
      </c>
      <c r="I5" s="18" t="s">
        <v>14</v>
      </c>
      <c r="J5" s="18" t="s">
        <v>14</v>
      </c>
      <c r="P5" s="1"/>
      <c r="Q5" s="1"/>
      <c r="R5" s="1"/>
    </row>
    <row r="6" spans="1:18" ht="12.75" customHeight="1" x14ac:dyDescent="0.25">
      <c r="A6"/>
      <c r="B6" s="19">
        <f>Datas!$C$5</f>
        <v>42736</v>
      </c>
      <c r="C6" s="20">
        <f>YEAR(B6)</f>
        <v>2017</v>
      </c>
      <c r="D6" s="20">
        <f>MONTH(B6)</f>
        <v>1</v>
      </c>
      <c r="E6" s="21">
        <v>4.0793148971343456</v>
      </c>
      <c r="F6" s="39">
        <v>3.7352850971734459</v>
      </c>
      <c r="G6" s="39">
        <v>0.98746976746567516</v>
      </c>
      <c r="H6" s="21">
        <v>0.60589868299999994</v>
      </c>
      <c r="I6" s="21">
        <v>1.0116255452980001</v>
      </c>
      <c r="J6" s="21">
        <f>SUM(E6:I6)</f>
        <v>10.419593990071466</v>
      </c>
      <c r="P6" s="1"/>
      <c r="Q6" s="1"/>
      <c r="R6" s="1"/>
    </row>
    <row r="7" spans="1:18" ht="12.75" customHeight="1" x14ac:dyDescent="0.25">
      <c r="A7"/>
      <c r="B7" s="19">
        <f>EDATE(B6,1)</f>
        <v>42767</v>
      </c>
      <c r="C7" s="20">
        <f t="shared" ref="C7:C70" si="0">YEAR(B7)</f>
        <v>2017</v>
      </c>
      <c r="D7" s="20">
        <f t="shared" ref="D7:D70" si="1">MONTH(B7)</f>
        <v>2</v>
      </c>
      <c r="E7" s="22">
        <v>4.1573943591224474</v>
      </c>
      <c r="F7" s="39">
        <v>3.5591128415865065</v>
      </c>
      <c r="G7" s="39">
        <v>0.77732985042748581</v>
      </c>
      <c r="H7" s="22">
        <v>0.50033234400000004</v>
      </c>
      <c r="I7" s="22">
        <v>0.9679108857869998</v>
      </c>
      <c r="J7" s="22">
        <f t="shared" ref="J7:J70" si="2">SUM(E7:I7)</f>
        <v>9.9620802809234394</v>
      </c>
      <c r="P7" s="1"/>
      <c r="Q7" s="1"/>
      <c r="R7" s="1"/>
    </row>
    <row r="8" spans="1:18" ht="12.75" customHeight="1" x14ac:dyDescent="0.25">
      <c r="A8"/>
      <c r="B8" s="19">
        <f t="shared" ref="B8:B71" si="3">EDATE(B7,1)</f>
        <v>42795</v>
      </c>
      <c r="C8" s="20">
        <f t="shared" si="0"/>
        <v>2017</v>
      </c>
      <c r="D8" s="20">
        <f t="shared" si="1"/>
        <v>3</v>
      </c>
      <c r="E8" s="22">
        <v>4.9993431234078773</v>
      </c>
      <c r="F8" s="39">
        <v>3.9624393484308622</v>
      </c>
      <c r="G8" s="39">
        <v>1.1983628317153228</v>
      </c>
      <c r="H8" s="22">
        <v>0.56121541699999988</v>
      </c>
      <c r="I8" s="22">
        <v>1.182241938362</v>
      </c>
      <c r="J8" s="22">
        <f t="shared" si="2"/>
        <v>11.903602658916064</v>
      </c>
      <c r="P8" s="1"/>
      <c r="Q8" s="1"/>
      <c r="R8" s="1"/>
    </row>
    <row r="9" spans="1:18" ht="12.75" customHeight="1" x14ac:dyDescent="0.25">
      <c r="A9"/>
      <c r="B9" s="19">
        <f t="shared" si="3"/>
        <v>42826</v>
      </c>
      <c r="C9" s="20">
        <f t="shared" si="0"/>
        <v>2017</v>
      </c>
      <c r="D9" s="20">
        <f t="shared" si="1"/>
        <v>4</v>
      </c>
      <c r="E9" s="22">
        <v>4.2724609071206077</v>
      </c>
      <c r="F9" s="39">
        <v>3.6627124149803429</v>
      </c>
      <c r="G9" s="39">
        <v>0.92024323537710839</v>
      </c>
      <c r="H9" s="22">
        <v>0.515493431</v>
      </c>
      <c r="I9" s="22">
        <v>1.0324380742920001</v>
      </c>
      <c r="J9" s="22">
        <f t="shared" si="2"/>
        <v>10.403348062770061</v>
      </c>
      <c r="P9" s="1"/>
      <c r="Q9" s="1"/>
      <c r="R9" s="1"/>
    </row>
    <row r="10" spans="1:18" ht="12.75" customHeight="1" x14ac:dyDescent="0.25">
      <c r="A10"/>
      <c r="B10" s="19">
        <f t="shared" si="3"/>
        <v>42856</v>
      </c>
      <c r="C10" s="20">
        <f t="shared" si="0"/>
        <v>2017</v>
      </c>
      <c r="D10" s="20">
        <f t="shared" si="1"/>
        <v>5</v>
      </c>
      <c r="E10" s="22">
        <v>4.7547281794154754</v>
      </c>
      <c r="F10" s="39">
        <v>3.7975736809248337</v>
      </c>
      <c r="G10" s="39">
        <v>1.1170209587042745</v>
      </c>
      <c r="H10" s="22">
        <v>0.536720419</v>
      </c>
      <c r="I10" s="22">
        <v>1.1750745960269999</v>
      </c>
      <c r="J10" s="22">
        <f t="shared" si="2"/>
        <v>11.381117834071585</v>
      </c>
      <c r="P10" s="1"/>
      <c r="Q10" s="1"/>
      <c r="R10" s="1"/>
    </row>
    <row r="11" spans="1:18" ht="12.75" customHeight="1" x14ac:dyDescent="0.25">
      <c r="A11"/>
      <c r="B11" s="19">
        <f t="shared" si="3"/>
        <v>42887</v>
      </c>
      <c r="C11" s="20">
        <f t="shared" si="0"/>
        <v>2017</v>
      </c>
      <c r="D11" s="20">
        <f t="shared" si="1"/>
        <v>6</v>
      </c>
      <c r="E11" s="22">
        <v>4.8193995851231763</v>
      </c>
      <c r="F11" s="39">
        <v>3.7742059294846264</v>
      </c>
      <c r="G11" s="39">
        <v>1.1310030429117535</v>
      </c>
      <c r="H11" s="22">
        <v>0.52507124099999991</v>
      </c>
      <c r="I11" s="22">
        <v>1.1722080126450001</v>
      </c>
      <c r="J11" s="22">
        <f t="shared" si="2"/>
        <v>11.421887811164556</v>
      </c>
      <c r="P11" s="1"/>
      <c r="Q11" s="1"/>
      <c r="R11" s="1"/>
    </row>
    <row r="12" spans="1:18" ht="12.75" customHeight="1" x14ac:dyDescent="0.25">
      <c r="A12"/>
      <c r="B12" s="19">
        <f t="shared" si="3"/>
        <v>42917</v>
      </c>
      <c r="C12" s="20">
        <f t="shared" si="0"/>
        <v>2017</v>
      </c>
      <c r="D12" s="20">
        <f t="shared" si="1"/>
        <v>7</v>
      </c>
      <c r="E12" s="22">
        <v>4.9677807171205668</v>
      </c>
      <c r="F12" s="39">
        <v>3.7219806907690445</v>
      </c>
      <c r="G12" s="39">
        <v>1.1063772019793015</v>
      </c>
      <c r="H12" s="22">
        <v>0.58871383300000013</v>
      </c>
      <c r="I12" s="22">
        <v>1.192929396629</v>
      </c>
      <c r="J12" s="22">
        <f t="shared" si="2"/>
        <v>11.577781839497911</v>
      </c>
      <c r="P12" s="1"/>
      <c r="Q12" s="1"/>
      <c r="R12" s="1"/>
    </row>
    <row r="13" spans="1:18" ht="12.75" customHeight="1" x14ac:dyDescent="0.25">
      <c r="A13"/>
      <c r="B13" s="19">
        <f t="shared" si="3"/>
        <v>42948</v>
      </c>
      <c r="C13" s="20">
        <f t="shared" si="0"/>
        <v>2017</v>
      </c>
      <c r="D13" s="20">
        <f t="shared" si="1"/>
        <v>8</v>
      </c>
      <c r="E13" s="22">
        <v>5.1533647747119851</v>
      </c>
      <c r="F13" s="39">
        <v>3.708235780977394</v>
      </c>
      <c r="G13" s="39">
        <v>1.3662001578042915</v>
      </c>
      <c r="H13" s="22">
        <v>0.56989805799999993</v>
      </c>
      <c r="I13" s="22">
        <v>1.2300118804039999</v>
      </c>
      <c r="J13" s="22">
        <f t="shared" si="2"/>
        <v>12.027710651897669</v>
      </c>
      <c r="P13" s="1"/>
      <c r="Q13" s="1"/>
      <c r="R13" s="1"/>
    </row>
    <row r="14" spans="1:18" ht="12.75" customHeight="1" x14ac:dyDescent="0.25">
      <c r="A14"/>
      <c r="B14" s="19">
        <f t="shared" si="3"/>
        <v>42979</v>
      </c>
      <c r="C14" s="20">
        <f t="shared" si="0"/>
        <v>2017</v>
      </c>
      <c r="D14" s="20">
        <f t="shared" si="1"/>
        <v>9</v>
      </c>
      <c r="E14" s="22">
        <v>5.0039661406495295</v>
      </c>
      <c r="F14" s="39">
        <v>3.5125228352690785</v>
      </c>
      <c r="G14" s="39">
        <v>1.3913915994604205</v>
      </c>
      <c r="H14" s="22">
        <v>0.54405365799999994</v>
      </c>
      <c r="I14" s="22">
        <v>1.126406961896</v>
      </c>
      <c r="J14" s="22">
        <f t="shared" si="2"/>
        <v>11.578341195275028</v>
      </c>
      <c r="P14" s="1"/>
      <c r="Q14" s="1"/>
      <c r="R14" s="1"/>
    </row>
    <row r="15" spans="1:18" ht="12.75" customHeight="1" x14ac:dyDescent="0.25">
      <c r="A15"/>
      <c r="B15" s="19">
        <f t="shared" si="3"/>
        <v>43009</v>
      </c>
      <c r="C15" s="20">
        <f t="shared" si="0"/>
        <v>2017</v>
      </c>
      <c r="D15" s="20">
        <f t="shared" si="1"/>
        <v>10</v>
      </c>
      <c r="E15" s="22">
        <v>5.064956865915712</v>
      </c>
      <c r="F15" s="39">
        <v>3.5509118525569292</v>
      </c>
      <c r="G15" s="39">
        <v>1.5173685494766207</v>
      </c>
      <c r="H15" s="22">
        <v>0.57237732899999982</v>
      </c>
      <c r="I15" s="22">
        <v>1.1005014909750002</v>
      </c>
      <c r="J15" s="22">
        <f t="shared" si="2"/>
        <v>11.806116087924261</v>
      </c>
      <c r="P15" s="1"/>
      <c r="Q15" s="1"/>
      <c r="R15" s="1"/>
    </row>
    <row r="16" spans="1:18" ht="12.75" customHeight="1" x14ac:dyDescent="0.25">
      <c r="A16"/>
      <c r="B16" s="19">
        <f t="shared" si="3"/>
        <v>43040</v>
      </c>
      <c r="C16" s="20">
        <f t="shared" si="0"/>
        <v>2017</v>
      </c>
      <c r="D16" s="20">
        <f t="shared" si="1"/>
        <v>11</v>
      </c>
      <c r="E16" s="22">
        <v>4.7815120133710733</v>
      </c>
      <c r="F16" s="39">
        <v>3.4460519779002574</v>
      </c>
      <c r="G16" s="39">
        <v>1.5062371718834164</v>
      </c>
      <c r="H16" s="22">
        <v>0.56200286600000005</v>
      </c>
      <c r="I16" s="22">
        <v>1.0974569638180001</v>
      </c>
      <c r="J16" s="22">
        <f t="shared" si="2"/>
        <v>11.393260992972749</v>
      </c>
      <c r="P16" s="1"/>
      <c r="Q16" s="1"/>
      <c r="R16" s="1"/>
    </row>
    <row r="17" spans="1:18" ht="12.75" customHeight="1" x14ac:dyDescent="0.25">
      <c r="A17"/>
      <c r="B17" s="19">
        <f t="shared" si="3"/>
        <v>43070</v>
      </c>
      <c r="C17" s="20">
        <f t="shared" si="0"/>
        <v>2017</v>
      </c>
      <c r="D17" s="20">
        <f t="shared" si="1"/>
        <v>12</v>
      </c>
      <c r="E17" s="22">
        <v>4.3802375835291114</v>
      </c>
      <c r="F17" s="39">
        <v>3.8696918117866761</v>
      </c>
      <c r="G17" s="39">
        <v>1.4952607669143263</v>
      </c>
      <c r="H17" s="22">
        <v>0.61240308900000007</v>
      </c>
      <c r="I17" s="22">
        <v>1.0999406503789999</v>
      </c>
      <c r="J17" s="22">
        <f t="shared" si="2"/>
        <v>11.457533901609114</v>
      </c>
      <c r="P17" s="1"/>
      <c r="Q17" s="1"/>
      <c r="R17" s="1"/>
    </row>
    <row r="18" spans="1:18" ht="12.75" customHeight="1" x14ac:dyDescent="0.25">
      <c r="A18"/>
      <c r="B18" s="19">
        <f t="shared" si="3"/>
        <v>43101</v>
      </c>
      <c r="C18" s="20">
        <f t="shared" si="0"/>
        <v>2018</v>
      </c>
      <c r="D18" s="20">
        <f t="shared" si="1"/>
        <v>1</v>
      </c>
      <c r="E18" s="22">
        <v>4.2432361013363593</v>
      </c>
      <c r="F18" s="39">
        <v>3.3774856199521381</v>
      </c>
      <c r="G18" s="39">
        <v>1.4618597369552748</v>
      </c>
      <c r="H18" s="22">
        <v>0.64541005999999979</v>
      </c>
      <c r="I18" s="22">
        <v>1.039086786198</v>
      </c>
      <c r="J18" s="22">
        <f t="shared" si="2"/>
        <v>10.767078304441771</v>
      </c>
      <c r="P18" s="1"/>
      <c r="Q18" s="1"/>
      <c r="R18" s="1"/>
    </row>
    <row r="19" spans="1:18" ht="12.75" customHeight="1" x14ac:dyDescent="0.25">
      <c r="A19"/>
      <c r="B19" s="19">
        <f t="shared" si="3"/>
        <v>43132</v>
      </c>
      <c r="C19" s="20">
        <f t="shared" si="0"/>
        <v>2018</v>
      </c>
      <c r="D19" s="20">
        <f t="shared" si="1"/>
        <v>2</v>
      </c>
      <c r="E19" s="22">
        <v>4.2275787392150006</v>
      </c>
      <c r="F19" s="39">
        <v>3.1209288378626341</v>
      </c>
      <c r="G19" s="39">
        <v>1.1688751798973538</v>
      </c>
      <c r="H19" s="22">
        <v>0.53521271999999998</v>
      </c>
      <c r="I19" s="22">
        <v>0.99436906337900033</v>
      </c>
      <c r="J19" s="22">
        <f t="shared" si="2"/>
        <v>10.04696454035399</v>
      </c>
      <c r="P19" s="1"/>
      <c r="Q19" s="1"/>
      <c r="R19" s="1"/>
    </row>
    <row r="20" spans="1:18" ht="12.75" customHeight="1" x14ac:dyDescent="0.25">
      <c r="A20"/>
      <c r="B20" s="19">
        <f t="shared" si="3"/>
        <v>43160</v>
      </c>
      <c r="C20" s="20">
        <f t="shared" si="0"/>
        <v>2018</v>
      </c>
      <c r="D20" s="20">
        <f t="shared" si="1"/>
        <v>3</v>
      </c>
      <c r="E20" s="22">
        <v>4.9512019792445026</v>
      </c>
      <c r="F20" s="39">
        <v>3.6126352402837929</v>
      </c>
      <c r="G20" s="39">
        <v>1.3713974405274914</v>
      </c>
      <c r="H20" s="22">
        <v>0.57836418900000008</v>
      </c>
      <c r="I20" s="22">
        <v>1.0956448242330001</v>
      </c>
      <c r="J20" s="22">
        <f t="shared" si="2"/>
        <v>11.609243673288788</v>
      </c>
      <c r="P20" s="1"/>
      <c r="Q20" s="1"/>
      <c r="R20" s="1"/>
    </row>
    <row r="21" spans="1:18" ht="12.75" customHeight="1" x14ac:dyDescent="0.25">
      <c r="A21"/>
      <c r="B21" s="19">
        <f t="shared" si="3"/>
        <v>43191</v>
      </c>
      <c r="C21" s="20">
        <f t="shared" si="0"/>
        <v>2018</v>
      </c>
      <c r="D21" s="20">
        <f t="shared" si="1"/>
        <v>4</v>
      </c>
      <c r="E21" s="22">
        <v>4.7385106583309176</v>
      </c>
      <c r="F21" s="39">
        <v>3.3621826818517953</v>
      </c>
      <c r="G21" s="39">
        <v>1.2461120061874729</v>
      </c>
      <c r="H21" s="22">
        <v>0.56776164200000023</v>
      </c>
      <c r="I21" s="22">
        <v>1.0923625996590001</v>
      </c>
      <c r="J21" s="22">
        <f t="shared" si="2"/>
        <v>11.006929588029186</v>
      </c>
      <c r="P21" s="1"/>
      <c r="Q21" s="1"/>
      <c r="R21" s="1"/>
    </row>
    <row r="22" spans="1:18" ht="12.75" customHeight="1" x14ac:dyDescent="0.25">
      <c r="A22"/>
      <c r="B22" s="19">
        <f t="shared" si="3"/>
        <v>43221</v>
      </c>
      <c r="C22" s="20">
        <f t="shared" si="0"/>
        <v>2018</v>
      </c>
      <c r="D22" s="20">
        <f t="shared" si="1"/>
        <v>5</v>
      </c>
      <c r="E22" s="22">
        <v>3.8706584587446184</v>
      </c>
      <c r="F22" s="39">
        <v>3.0559929759928797</v>
      </c>
      <c r="G22" s="39">
        <v>1.304133423565613</v>
      </c>
      <c r="H22" s="22">
        <v>0.57951497699999999</v>
      </c>
      <c r="I22" s="22">
        <v>1.0333086466869998</v>
      </c>
      <c r="J22" s="22">
        <f t="shared" si="2"/>
        <v>9.8436084819901097</v>
      </c>
      <c r="P22" s="1"/>
      <c r="Q22" s="1"/>
      <c r="R22" s="1"/>
    </row>
    <row r="23" spans="1:18" ht="12.75" customHeight="1" x14ac:dyDescent="0.25">
      <c r="A23"/>
      <c r="B23" s="19">
        <f t="shared" si="3"/>
        <v>43252</v>
      </c>
      <c r="C23" s="20">
        <f t="shared" si="0"/>
        <v>2018</v>
      </c>
      <c r="D23" s="20">
        <f t="shared" si="1"/>
        <v>6</v>
      </c>
      <c r="E23" s="22">
        <v>5.1420148249089399</v>
      </c>
      <c r="F23" s="39">
        <v>3.1405364367850694</v>
      </c>
      <c r="G23" s="39">
        <v>1.6931476220646566</v>
      </c>
      <c r="H23" s="22">
        <v>0.57036395700000009</v>
      </c>
      <c r="I23" s="22">
        <v>1.267631197474</v>
      </c>
      <c r="J23" s="22">
        <f t="shared" si="2"/>
        <v>11.813694038232667</v>
      </c>
      <c r="P23" s="1"/>
      <c r="Q23" s="1"/>
      <c r="R23" s="1"/>
    </row>
    <row r="24" spans="1:18" ht="12.75" customHeight="1" x14ac:dyDescent="0.25">
      <c r="A24"/>
      <c r="B24" s="19">
        <f t="shared" si="3"/>
        <v>43282</v>
      </c>
      <c r="C24" s="20">
        <f t="shared" si="0"/>
        <v>2018</v>
      </c>
      <c r="D24" s="20">
        <f t="shared" si="1"/>
        <v>7</v>
      </c>
      <c r="E24" s="22">
        <v>5.1116465479652806</v>
      </c>
      <c r="F24" s="39">
        <v>2.9850574644142158</v>
      </c>
      <c r="G24" s="39">
        <v>1.7404196258282747</v>
      </c>
      <c r="H24" s="22">
        <v>0.64329676700000016</v>
      </c>
      <c r="I24" s="22">
        <v>1.1411428206410001</v>
      </c>
      <c r="J24" s="22">
        <f t="shared" si="2"/>
        <v>11.621563225848773</v>
      </c>
      <c r="P24" s="1"/>
      <c r="Q24" s="1"/>
      <c r="R24" s="1"/>
    </row>
    <row r="25" spans="1:18" ht="12.75" customHeight="1" x14ac:dyDescent="0.25">
      <c r="A25"/>
      <c r="B25" s="19">
        <f t="shared" si="3"/>
        <v>43313</v>
      </c>
      <c r="C25" s="20">
        <f t="shared" si="0"/>
        <v>2018</v>
      </c>
      <c r="D25" s="20">
        <f t="shared" si="1"/>
        <v>8</v>
      </c>
      <c r="E25" s="22">
        <v>5.3327436952304836</v>
      </c>
      <c r="F25" s="39">
        <v>3.1858229145893318</v>
      </c>
      <c r="G25" s="39">
        <v>2.0003682434094023</v>
      </c>
      <c r="H25" s="22">
        <v>0.60956696899999996</v>
      </c>
      <c r="I25" s="22">
        <v>1.2116205778560003</v>
      </c>
      <c r="J25" s="22">
        <f t="shared" si="2"/>
        <v>12.340122400085217</v>
      </c>
      <c r="P25" s="1"/>
      <c r="Q25" s="1"/>
      <c r="R25" s="1"/>
    </row>
    <row r="26" spans="1:18" ht="12.75" customHeight="1" x14ac:dyDescent="0.25">
      <c r="A26"/>
      <c r="B26" s="19">
        <f t="shared" si="3"/>
        <v>43344</v>
      </c>
      <c r="C26" s="20">
        <f t="shared" si="0"/>
        <v>2018</v>
      </c>
      <c r="D26" s="20">
        <f t="shared" si="1"/>
        <v>9</v>
      </c>
      <c r="E26" s="22">
        <v>4.8834121911503843</v>
      </c>
      <c r="F26" s="39">
        <v>2.8769319310961925</v>
      </c>
      <c r="G26" s="39">
        <v>2.0076461350065489</v>
      </c>
      <c r="H26" s="22">
        <v>0.59247565000000013</v>
      </c>
      <c r="I26" s="22">
        <v>1.09090828988</v>
      </c>
      <c r="J26" s="22">
        <f t="shared" si="2"/>
        <v>11.451374197133127</v>
      </c>
      <c r="P26" s="1"/>
      <c r="Q26" s="1"/>
      <c r="R26" s="1"/>
    </row>
    <row r="27" spans="1:18" ht="12.75" customHeight="1" x14ac:dyDescent="0.25">
      <c r="A27"/>
      <c r="B27" s="19">
        <f t="shared" si="3"/>
        <v>43374</v>
      </c>
      <c r="C27" s="20">
        <f t="shared" si="0"/>
        <v>2018</v>
      </c>
      <c r="D27" s="20">
        <f t="shared" si="1"/>
        <v>10</v>
      </c>
      <c r="E27" s="22">
        <v>5.1903072493266622</v>
      </c>
      <c r="F27" s="39">
        <v>3.0420191320392109</v>
      </c>
      <c r="G27" s="39">
        <v>2.1618878148778986</v>
      </c>
      <c r="H27" s="22">
        <v>0.60479638299999994</v>
      </c>
      <c r="I27" s="22">
        <v>1.1291876648929999</v>
      </c>
      <c r="J27" s="22">
        <f t="shared" si="2"/>
        <v>12.128198244136771</v>
      </c>
      <c r="P27" s="1"/>
      <c r="Q27" s="1"/>
      <c r="R27" s="1"/>
    </row>
    <row r="28" spans="1:18" ht="12.75" customHeight="1" x14ac:dyDescent="0.25">
      <c r="A28"/>
      <c r="B28" s="19">
        <f t="shared" si="3"/>
        <v>43405</v>
      </c>
      <c r="C28" s="20">
        <f t="shared" si="0"/>
        <v>2018</v>
      </c>
      <c r="D28" s="20">
        <f t="shared" si="1"/>
        <v>11</v>
      </c>
      <c r="E28" s="22">
        <v>4.8614084351711728</v>
      </c>
      <c r="F28" s="39">
        <v>3.0078223758064593</v>
      </c>
      <c r="G28" s="39">
        <v>1.9474653542817499</v>
      </c>
      <c r="H28" s="22">
        <v>0.59148554599999992</v>
      </c>
      <c r="I28" s="22">
        <v>1.0961037282870003</v>
      </c>
      <c r="J28" s="22">
        <f t="shared" si="2"/>
        <v>11.504285439546381</v>
      </c>
      <c r="P28" s="1"/>
      <c r="Q28" s="1"/>
      <c r="R28" s="1"/>
    </row>
    <row r="29" spans="1:18" ht="12.75" customHeight="1" x14ac:dyDescent="0.25">
      <c r="A29"/>
      <c r="B29" s="19">
        <f t="shared" si="3"/>
        <v>43435</v>
      </c>
      <c r="C29" s="20">
        <f t="shared" si="0"/>
        <v>2018</v>
      </c>
      <c r="D29" s="20">
        <f t="shared" si="1"/>
        <v>12</v>
      </c>
      <c r="E29" s="22">
        <v>4.5226351988032798</v>
      </c>
      <c r="F29" s="39">
        <v>3.4436667466362842</v>
      </c>
      <c r="G29" s="39">
        <v>2.0204439684982614</v>
      </c>
      <c r="H29" s="22">
        <v>0.6459582920000001</v>
      </c>
      <c r="I29" s="22">
        <v>1.0655199692569999</v>
      </c>
      <c r="J29" s="22">
        <f t="shared" si="2"/>
        <v>11.698224175194825</v>
      </c>
      <c r="P29" s="1"/>
      <c r="Q29" s="1"/>
      <c r="R29" s="1"/>
    </row>
    <row r="30" spans="1:18" ht="12.75" customHeight="1" x14ac:dyDescent="0.25">
      <c r="A30"/>
      <c r="B30" s="19">
        <f t="shared" si="3"/>
        <v>43466</v>
      </c>
      <c r="C30" s="20">
        <f t="shared" si="0"/>
        <v>2019</v>
      </c>
      <c r="D30" s="20">
        <f t="shared" si="1"/>
        <v>1</v>
      </c>
      <c r="E30" s="22">
        <v>4.5063060346817894</v>
      </c>
      <c r="F30" s="39">
        <v>3.1473493654256721</v>
      </c>
      <c r="G30" s="39">
        <v>2.3318869005672269</v>
      </c>
      <c r="H30" s="22">
        <v>0.67022199099999979</v>
      </c>
      <c r="I30" s="22">
        <v>1.02205601271</v>
      </c>
      <c r="J30" s="22">
        <f t="shared" si="2"/>
        <v>11.677820304384687</v>
      </c>
      <c r="P30" s="1"/>
      <c r="Q30" s="1"/>
      <c r="R30" s="1"/>
    </row>
    <row r="31" spans="1:18" ht="12.75" customHeight="1" x14ac:dyDescent="0.25">
      <c r="A31"/>
      <c r="B31" s="19">
        <f t="shared" si="3"/>
        <v>43497</v>
      </c>
      <c r="C31" s="20">
        <f t="shared" si="0"/>
        <v>2019</v>
      </c>
      <c r="D31" s="20">
        <f t="shared" si="1"/>
        <v>2</v>
      </c>
      <c r="E31" s="22">
        <v>4.4895963571135225</v>
      </c>
      <c r="F31" s="39">
        <v>2.976162608520617</v>
      </c>
      <c r="G31" s="39">
        <v>1.7811085365046309</v>
      </c>
      <c r="H31" s="22">
        <v>0.56342657099999971</v>
      </c>
      <c r="I31" s="22">
        <v>0.99755632252299986</v>
      </c>
      <c r="J31" s="22">
        <f t="shared" si="2"/>
        <v>10.807850395661768</v>
      </c>
      <c r="P31" s="1"/>
      <c r="Q31" s="1"/>
      <c r="R31" s="1"/>
    </row>
    <row r="32" spans="1:18" ht="12.75" customHeight="1" x14ac:dyDescent="0.25">
      <c r="A32"/>
      <c r="B32" s="19">
        <f t="shared" si="3"/>
        <v>43525</v>
      </c>
      <c r="C32" s="20">
        <f t="shared" si="0"/>
        <v>2019</v>
      </c>
      <c r="D32" s="20">
        <f t="shared" si="1"/>
        <v>3</v>
      </c>
      <c r="E32" s="22">
        <v>4.6738230627087489</v>
      </c>
      <c r="F32" s="39">
        <v>3.1325224951505919</v>
      </c>
      <c r="G32" s="39">
        <v>1.6608292870500392</v>
      </c>
      <c r="H32" s="22">
        <v>0.59954746599999997</v>
      </c>
      <c r="I32" s="22">
        <v>1.0522539439250003</v>
      </c>
      <c r="J32" s="22">
        <f t="shared" si="2"/>
        <v>11.118976254834381</v>
      </c>
      <c r="P32" s="1"/>
      <c r="Q32" s="1"/>
      <c r="R32" s="1"/>
    </row>
    <row r="33" spans="1:18" ht="12.75" customHeight="1" x14ac:dyDescent="0.25">
      <c r="A33"/>
      <c r="B33" s="19">
        <f t="shared" si="3"/>
        <v>43556</v>
      </c>
      <c r="C33" s="20">
        <f t="shared" si="0"/>
        <v>2019</v>
      </c>
      <c r="D33" s="20">
        <f t="shared" si="1"/>
        <v>4</v>
      </c>
      <c r="E33" s="22">
        <v>4.7753101455534894</v>
      </c>
      <c r="F33" s="39">
        <v>3.2165700828371531</v>
      </c>
      <c r="G33" s="39">
        <v>1.8256441449484142</v>
      </c>
      <c r="H33" s="22">
        <v>0.55382036800000012</v>
      </c>
      <c r="I33" s="22">
        <v>1.086750478236</v>
      </c>
      <c r="J33" s="22">
        <f t="shared" si="2"/>
        <v>11.458095219575057</v>
      </c>
      <c r="P33" s="1"/>
      <c r="Q33" s="1"/>
      <c r="R33" s="1"/>
    </row>
    <row r="34" spans="1:18" ht="12.75" customHeight="1" x14ac:dyDescent="0.25">
      <c r="A34"/>
      <c r="B34" s="19">
        <f t="shared" si="3"/>
        <v>43586</v>
      </c>
      <c r="C34" s="20">
        <f t="shared" si="0"/>
        <v>2019</v>
      </c>
      <c r="D34" s="20">
        <f t="shared" si="1"/>
        <v>5</v>
      </c>
      <c r="E34" s="22">
        <v>4.9221132652723734</v>
      </c>
      <c r="F34" s="39">
        <v>3.1602701272846407</v>
      </c>
      <c r="G34" s="39">
        <v>2.1254120383264752</v>
      </c>
      <c r="H34" s="22">
        <v>0.54978801100000008</v>
      </c>
      <c r="I34" s="22">
        <v>1.134203612339</v>
      </c>
      <c r="J34" s="22">
        <f t="shared" si="2"/>
        <v>11.89178705422249</v>
      </c>
      <c r="P34" s="1"/>
      <c r="Q34" s="1"/>
      <c r="R34" s="1"/>
    </row>
    <row r="35" spans="1:18" ht="12.75" customHeight="1" x14ac:dyDescent="0.25">
      <c r="A35"/>
      <c r="B35" s="19">
        <f t="shared" si="3"/>
        <v>43617</v>
      </c>
      <c r="C35" s="20">
        <f t="shared" si="0"/>
        <v>2019</v>
      </c>
      <c r="D35" s="20">
        <f t="shared" si="1"/>
        <v>6</v>
      </c>
      <c r="E35" s="22">
        <v>4.7748549961726985</v>
      </c>
      <c r="F35" s="39">
        <v>2.9748108049873814</v>
      </c>
      <c r="G35" s="39">
        <v>1.5927144882405739</v>
      </c>
      <c r="H35" s="22">
        <v>0.52732343100000001</v>
      </c>
      <c r="I35" s="22">
        <v>1.0712264946000001</v>
      </c>
      <c r="J35" s="22">
        <f t="shared" si="2"/>
        <v>10.940930215000652</v>
      </c>
      <c r="P35" s="1"/>
      <c r="Q35" s="1"/>
      <c r="R35" s="1"/>
    </row>
    <row r="36" spans="1:18" ht="12.75" customHeight="1" x14ac:dyDescent="0.25">
      <c r="A36"/>
      <c r="B36" s="19">
        <f t="shared" si="3"/>
        <v>43647</v>
      </c>
      <c r="C36" s="20">
        <f t="shared" si="0"/>
        <v>2019</v>
      </c>
      <c r="D36" s="20">
        <f t="shared" si="1"/>
        <v>7</v>
      </c>
      <c r="E36" s="22">
        <v>5.3226308951577632</v>
      </c>
      <c r="F36" s="39">
        <v>3.2473795868782531</v>
      </c>
      <c r="G36" s="39">
        <v>1.9350802488779606</v>
      </c>
      <c r="H36" s="22">
        <v>0.60874378299999987</v>
      </c>
      <c r="I36" s="22">
        <v>1.221513503607</v>
      </c>
      <c r="J36" s="22">
        <f t="shared" si="2"/>
        <v>12.335348017520976</v>
      </c>
      <c r="P36" s="1"/>
      <c r="Q36" s="1"/>
      <c r="R36" s="1"/>
    </row>
    <row r="37" spans="1:18" ht="12.75" customHeight="1" x14ac:dyDescent="0.25">
      <c r="A37"/>
      <c r="B37" s="19">
        <f t="shared" si="3"/>
        <v>43678</v>
      </c>
      <c r="C37" s="20">
        <f t="shared" si="0"/>
        <v>2019</v>
      </c>
      <c r="D37" s="20">
        <f t="shared" si="1"/>
        <v>8</v>
      </c>
      <c r="E37" s="22">
        <v>5.4222169063205241</v>
      </c>
      <c r="F37" s="39">
        <v>3.2788037018013036</v>
      </c>
      <c r="G37" s="39">
        <v>1.9199103400483761</v>
      </c>
      <c r="H37" s="22">
        <v>0.5755994080000002</v>
      </c>
      <c r="I37" s="22">
        <v>1.1828734076420002</v>
      </c>
      <c r="J37" s="22">
        <f t="shared" si="2"/>
        <v>12.379403763812206</v>
      </c>
      <c r="P37" s="1"/>
      <c r="Q37" s="1"/>
      <c r="R37" s="1"/>
    </row>
    <row r="38" spans="1:18" ht="12.75" customHeight="1" x14ac:dyDescent="0.25">
      <c r="A38"/>
      <c r="B38" s="19">
        <f t="shared" si="3"/>
        <v>43709</v>
      </c>
      <c r="C38" s="20">
        <f t="shared" si="0"/>
        <v>2019</v>
      </c>
      <c r="D38" s="20">
        <f t="shared" si="1"/>
        <v>9</v>
      </c>
      <c r="E38" s="22">
        <v>5.0189743245908875</v>
      </c>
      <c r="F38" s="39">
        <v>3.1091428371485086</v>
      </c>
      <c r="G38" s="39">
        <v>1.8611579510090184</v>
      </c>
      <c r="H38" s="22">
        <v>0.56126924400000011</v>
      </c>
      <c r="I38" s="22">
        <v>1.094517153914</v>
      </c>
      <c r="J38" s="22">
        <f t="shared" si="2"/>
        <v>11.645061510662414</v>
      </c>
      <c r="P38" s="1"/>
      <c r="Q38" s="1"/>
      <c r="R38" s="1"/>
    </row>
    <row r="39" spans="1:18" ht="12.75" customHeight="1" x14ac:dyDescent="0.25">
      <c r="A39"/>
      <c r="B39" s="19">
        <f t="shared" si="3"/>
        <v>43739</v>
      </c>
      <c r="C39" s="20">
        <f t="shared" si="0"/>
        <v>2019</v>
      </c>
      <c r="D39" s="20">
        <f t="shared" si="1"/>
        <v>10</v>
      </c>
      <c r="E39" s="22">
        <v>5.5573524869371509</v>
      </c>
      <c r="F39" s="39">
        <v>3.343958086800578</v>
      </c>
      <c r="G39" s="39">
        <v>2.1661389501634849</v>
      </c>
      <c r="H39" s="22">
        <v>0.579026017</v>
      </c>
      <c r="I39" s="22">
        <v>1.153871525317</v>
      </c>
      <c r="J39" s="22">
        <f t="shared" si="2"/>
        <v>12.800347066218213</v>
      </c>
      <c r="P39" s="1"/>
      <c r="Q39" s="1"/>
      <c r="R39" s="1"/>
    </row>
    <row r="40" spans="1:18" ht="12.75" customHeight="1" x14ac:dyDescent="0.25">
      <c r="A40"/>
      <c r="B40" s="19">
        <f t="shared" si="3"/>
        <v>43770</v>
      </c>
      <c r="C40" s="20">
        <f t="shared" si="0"/>
        <v>2019</v>
      </c>
      <c r="D40" s="20">
        <f t="shared" si="1"/>
        <v>11</v>
      </c>
      <c r="E40" s="22">
        <v>4.934495302932298</v>
      </c>
      <c r="F40" s="39">
        <v>3.2408408182152275</v>
      </c>
      <c r="G40" s="39">
        <v>2.0556380903689191</v>
      </c>
      <c r="H40" s="22">
        <v>0.57131509700000005</v>
      </c>
      <c r="I40" s="22">
        <v>1.0696452300650001</v>
      </c>
      <c r="J40" s="22">
        <f t="shared" si="2"/>
        <v>11.871934538581444</v>
      </c>
      <c r="P40" s="1"/>
      <c r="Q40" s="1"/>
      <c r="R40" s="1"/>
    </row>
    <row r="41" spans="1:18" ht="12.75" customHeight="1" x14ac:dyDescent="0.25">
      <c r="A41"/>
      <c r="B41" s="19">
        <f t="shared" si="3"/>
        <v>43800</v>
      </c>
      <c r="C41" s="20">
        <f t="shared" si="0"/>
        <v>2019</v>
      </c>
      <c r="D41" s="20">
        <f t="shared" si="1"/>
        <v>12</v>
      </c>
      <c r="E41" s="22">
        <v>4.3986689494413316</v>
      </c>
      <c r="F41" s="39">
        <v>3.5862873270500675</v>
      </c>
      <c r="G41" s="39">
        <v>1.9913520238948703</v>
      </c>
      <c r="H41" s="22">
        <v>0.62036500899999991</v>
      </c>
      <c r="I41" s="22">
        <v>1.1224504238939996</v>
      </c>
      <c r="J41" s="22">
        <f t="shared" si="2"/>
        <v>11.71912373328027</v>
      </c>
      <c r="P41" s="1"/>
      <c r="Q41" s="1"/>
      <c r="R41" s="1"/>
    </row>
    <row r="42" spans="1:18" ht="12.75" customHeight="1" x14ac:dyDescent="0.25">
      <c r="A42"/>
      <c r="B42" s="19">
        <f t="shared" si="3"/>
        <v>43831</v>
      </c>
      <c r="C42" s="20">
        <f t="shared" si="0"/>
        <v>2020</v>
      </c>
      <c r="D42" s="20">
        <f t="shared" si="1"/>
        <v>1</v>
      </c>
      <c r="E42" s="22">
        <v>4.5409114518486451</v>
      </c>
      <c r="F42" s="39">
        <v>3.1766033030657419</v>
      </c>
      <c r="G42" s="39">
        <v>1.9088696994374339</v>
      </c>
      <c r="H42" s="22">
        <v>0.64699971899999997</v>
      </c>
      <c r="I42" s="22">
        <v>1.0328765416830001</v>
      </c>
      <c r="J42" s="22">
        <f t="shared" si="2"/>
        <v>11.306260715034821</v>
      </c>
      <c r="P42" s="1"/>
      <c r="Q42" s="1"/>
      <c r="R42" s="1"/>
    </row>
    <row r="43" spans="1:18" ht="12.75" customHeight="1" x14ac:dyDescent="0.25">
      <c r="A43"/>
      <c r="B43" s="19">
        <f t="shared" si="3"/>
        <v>43862</v>
      </c>
      <c r="C43" s="20">
        <f t="shared" si="0"/>
        <v>2020</v>
      </c>
      <c r="D43" s="20">
        <f t="shared" si="1"/>
        <v>2</v>
      </c>
      <c r="E43" s="22">
        <v>4.6241503524799983</v>
      </c>
      <c r="F43" s="39">
        <v>3.0930983544111292</v>
      </c>
      <c r="G43" s="39">
        <v>1.7367492266698179</v>
      </c>
      <c r="H43" s="22">
        <v>0.56226348800000014</v>
      </c>
      <c r="I43" s="22">
        <v>1.0142880543370001</v>
      </c>
      <c r="J43" s="22">
        <f t="shared" si="2"/>
        <v>11.030549475897944</v>
      </c>
      <c r="P43" s="1"/>
      <c r="Q43" s="1"/>
      <c r="R43" s="1"/>
    </row>
    <row r="44" spans="1:18" ht="12.75" customHeight="1" x14ac:dyDescent="0.25">
      <c r="A44"/>
      <c r="B44" s="19">
        <f t="shared" si="3"/>
        <v>43891</v>
      </c>
      <c r="C44" s="20">
        <f t="shared" si="0"/>
        <v>2020</v>
      </c>
      <c r="D44" s="20">
        <f t="shared" si="1"/>
        <v>3</v>
      </c>
      <c r="E44" s="22">
        <v>4.8252639145672847</v>
      </c>
      <c r="F44" s="39">
        <v>2.7049981723107965</v>
      </c>
      <c r="G44" s="39">
        <v>1.4506113202458728</v>
      </c>
      <c r="H44" s="22">
        <v>0.42602402099999997</v>
      </c>
      <c r="I44" s="22">
        <v>1.177628353327</v>
      </c>
      <c r="J44" s="22">
        <f t="shared" si="2"/>
        <v>10.584525781450955</v>
      </c>
      <c r="P44" s="1"/>
      <c r="Q44" s="1"/>
      <c r="R44" s="1"/>
    </row>
    <row r="45" spans="1:18" ht="12.75" customHeight="1" x14ac:dyDescent="0.25">
      <c r="A45"/>
      <c r="B45" s="19">
        <f t="shared" si="3"/>
        <v>43922</v>
      </c>
      <c r="C45" s="20">
        <f t="shared" si="0"/>
        <v>2020</v>
      </c>
      <c r="D45" s="20">
        <f t="shared" si="1"/>
        <v>4</v>
      </c>
      <c r="E45" s="22">
        <v>4.1023317920828104</v>
      </c>
      <c r="F45" s="39">
        <v>2.2932445245732755</v>
      </c>
      <c r="G45" s="39">
        <v>1.1891210269522865</v>
      </c>
      <c r="H45" s="22">
        <v>8.456393600000002E-2</v>
      </c>
      <c r="I45" s="22">
        <v>1.1292842391579998</v>
      </c>
      <c r="J45" s="22">
        <f t="shared" si="2"/>
        <v>8.7985455187663728</v>
      </c>
      <c r="P45" s="1"/>
      <c r="Q45" s="1"/>
      <c r="R45" s="1"/>
    </row>
    <row r="46" spans="1:18" ht="12.75" customHeight="1" x14ac:dyDescent="0.25">
      <c r="A46"/>
      <c r="B46" s="19">
        <f t="shared" si="3"/>
        <v>43952</v>
      </c>
      <c r="C46" s="20">
        <f t="shared" si="0"/>
        <v>2020</v>
      </c>
      <c r="D46" s="20">
        <f t="shared" si="1"/>
        <v>5</v>
      </c>
      <c r="E46" s="22">
        <v>4.4665222078677944</v>
      </c>
      <c r="F46" s="39">
        <v>2.5067511398803615</v>
      </c>
      <c r="G46" s="39">
        <v>1.4585302159596243</v>
      </c>
      <c r="H46" s="22">
        <v>0.10291880499999997</v>
      </c>
      <c r="I46" s="22">
        <v>1.09920706705</v>
      </c>
      <c r="J46" s="22">
        <f t="shared" si="2"/>
        <v>9.633929435757782</v>
      </c>
      <c r="P46" s="1"/>
      <c r="Q46" s="1"/>
      <c r="R46" s="1"/>
    </row>
    <row r="47" spans="1:18" ht="12.75" customHeight="1" x14ac:dyDescent="0.25">
      <c r="A47"/>
      <c r="B47" s="19">
        <f t="shared" si="3"/>
        <v>43983</v>
      </c>
      <c r="C47" s="20">
        <f t="shared" si="0"/>
        <v>2020</v>
      </c>
      <c r="D47" s="20">
        <f t="shared" si="1"/>
        <v>6</v>
      </c>
      <c r="E47" s="22">
        <v>4.8103891935195708</v>
      </c>
      <c r="F47" s="39">
        <v>2.7305238386590762</v>
      </c>
      <c r="G47" s="39">
        <v>1.4659097348344257</v>
      </c>
      <c r="H47" s="22">
        <v>0.12800405999999998</v>
      </c>
      <c r="I47" s="22">
        <v>1.1675101359240001</v>
      </c>
      <c r="J47" s="22">
        <f t="shared" si="2"/>
        <v>10.302336962937073</v>
      </c>
      <c r="P47" s="1"/>
      <c r="Q47" s="1"/>
      <c r="R47" s="1"/>
    </row>
    <row r="48" spans="1:18" ht="12.75" customHeight="1" x14ac:dyDescent="0.25">
      <c r="A48"/>
      <c r="B48" s="19">
        <f t="shared" si="3"/>
        <v>44013</v>
      </c>
      <c r="C48" s="20">
        <f t="shared" si="0"/>
        <v>2020</v>
      </c>
      <c r="D48" s="20">
        <f t="shared" si="1"/>
        <v>7</v>
      </c>
      <c r="E48" s="22">
        <v>5.3585210528261396</v>
      </c>
      <c r="F48" s="39">
        <v>2.9903667330360486</v>
      </c>
      <c r="G48" s="39">
        <v>1.5845485331760634</v>
      </c>
      <c r="H48" s="22">
        <v>0.16466575499999997</v>
      </c>
      <c r="I48" s="22">
        <v>1.2441319275930001</v>
      </c>
      <c r="J48" s="22">
        <f t="shared" si="2"/>
        <v>11.342234001631251</v>
      </c>
      <c r="P48" s="1"/>
      <c r="Q48" s="1"/>
      <c r="R48" s="1"/>
    </row>
    <row r="49" spans="1:18" ht="12.75" customHeight="1" x14ac:dyDescent="0.25">
      <c r="A49"/>
      <c r="B49" s="19">
        <f t="shared" si="3"/>
        <v>44044</v>
      </c>
      <c r="C49" s="20">
        <f t="shared" si="0"/>
        <v>2020</v>
      </c>
      <c r="D49" s="20">
        <f t="shared" si="1"/>
        <v>8</v>
      </c>
      <c r="E49" s="22">
        <v>5.2901727690964897</v>
      </c>
      <c r="F49" s="39">
        <v>2.9417439620433226</v>
      </c>
      <c r="G49" s="39">
        <v>1.6130350630261019</v>
      </c>
      <c r="H49" s="22">
        <v>0.19570895000000005</v>
      </c>
      <c r="I49" s="22">
        <v>1.1968015271800001</v>
      </c>
      <c r="J49" s="22">
        <f t="shared" si="2"/>
        <v>11.237462271345914</v>
      </c>
      <c r="P49" s="1"/>
      <c r="Q49" s="1"/>
      <c r="R49" s="1"/>
    </row>
    <row r="50" spans="1:18" ht="12.75" customHeight="1" x14ac:dyDescent="0.25">
      <c r="A50"/>
      <c r="B50" s="19">
        <f t="shared" si="3"/>
        <v>44075</v>
      </c>
      <c r="C50" s="20">
        <f t="shared" si="0"/>
        <v>2020</v>
      </c>
      <c r="D50" s="20">
        <f t="shared" si="1"/>
        <v>9</v>
      </c>
      <c r="E50" s="22">
        <v>5.3646978838061177</v>
      </c>
      <c r="F50" s="39">
        <v>3.1364644442143677</v>
      </c>
      <c r="G50" s="39">
        <v>1.7572324890100683</v>
      </c>
      <c r="H50" s="22">
        <v>0.23050348399999998</v>
      </c>
      <c r="I50" s="22">
        <v>1.1389687445380001</v>
      </c>
      <c r="J50" s="22">
        <f t="shared" si="2"/>
        <v>11.627867045568552</v>
      </c>
      <c r="P50" s="1"/>
      <c r="Q50" s="1"/>
      <c r="R50" s="1"/>
    </row>
    <row r="51" spans="1:18" ht="12.75" customHeight="1" x14ac:dyDescent="0.25">
      <c r="A51"/>
      <c r="B51" s="19">
        <f t="shared" si="3"/>
        <v>44105</v>
      </c>
      <c r="C51" s="20">
        <f t="shared" si="0"/>
        <v>2020</v>
      </c>
      <c r="D51" s="20">
        <f t="shared" si="1"/>
        <v>10</v>
      </c>
      <c r="E51" s="22">
        <v>5.6723004842542561</v>
      </c>
      <c r="F51" s="39">
        <v>3.4007891145824041</v>
      </c>
      <c r="G51" s="39">
        <v>1.9398230998954094</v>
      </c>
      <c r="H51" s="22">
        <v>0.29518244100000002</v>
      </c>
      <c r="I51" s="22">
        <v>1.1545208569529999</v>
      </c>
      <c r="J51" s="22">
        <f t="shared" si="2"/>
        <v>12.46261599668507</v>
      </c>
      <c r="P51" s="1"/>
      <c r="Q51" s="1"/>
      <c r="R51" s="1"/>
    </row>
    <row r="52" spans="1:18" ht="12.75" customHeight="1" x14ac:dyDescent="0.25">
      <c r="A52"/>
      <c r="B52" s="19">
        <f t="shared" si="3"/>
        <v>44136</v>
      </c>
      <c r="C52" s="20">
        <f t="shared" si="0"/>
        <v>2020</v>
      </c>
      <c r="D52" s="20">
        <f t="shared" si="1"/>
        <v>11</v>
      </c>
      <c r="E52" s="22">
        <v>5.0202832399910715</v>
      </c>
      <c r="F52" s="39">
        <v>3.227185977291454</v>
      </c>
      <c r="G52" s="39">
        <v>1.7719232257819266</v>
      </c>
      <c r="H52" s="22">
        <v>0.32174689899999998</v>
      </c>
      <c r="I52" s="22">
        <v>1.0847039021020002</v>
      </c>
      <c r="J52" s="22">
        <f t="shared" si="2"/>
        <v>11.425843244166451</v>
      </c>
      <c r="P52" s="1"/>
      <c r="Q52" s="1"/>
      <c r="R52" s="1"/>
    </row>
    <row r="53" spans="1:18" ht="12.75" customHeight="1" x14ac:dyDescent="0.25">
      <c r="A53"/>
      <c r="B53" s="19">
        <f t="shared" si="3"/>
        <v>44166</v>
      </c>
      <c r="C53" s="20">
        <f t="shared" si="0"/>
        <v>2020</v>
      </c>
      <c r="D53" s="20">
        <f t="shared" si="1"/>
        <v>12</v>
      </c>
      <c r="E53" s="22">
        <v>4.7959220631468567</v>
      </c>
      <c r="F53" s="39">
        <v>3.7278987771120224</v>
      </c>
      <c r="G53" s="39">
        <v>1.9580132573505129</v>
      </c>
      <c r="H53" s="22">
        <v>0.38749051899999998</v>
      </c>
      <c r="I53" s="22">
        <v>1.166877124994</v>
      </c>
      <c r="J53" s="22">
        <f t="shared" si="2"/>
        <v>12.036201741603392</v>
      </c>
      <c r="P53" s="1"/>
      <c r="Q53" s="1"/>
      <c r="R53" s="1"/>
    </row>
    <row r="54" spans="1:18" ht="12.75" customHeight="1" x14ac:dyDescent="0.25">
      <c r="A54"/>
      <c r="B54" s="19">
        <f t="shared" si="3"/>
        <v>44197</v>
      </c>
      <c r="C54" s="20">
        <f t="shared" si="0"/>
        <v>2021</v>
      </c>
      <c r="D54" s="20">
        <f t="shared" si="1"/>
        <v>1</v>
      </c>
      <c r="E54" s="22">
        <v>4.6248352896311857</v>
      </c>
      <c r="F54" s="39">
        <v>3.1812683290000003</v>
      </c>
      <c r="G54" s="39">
        <v>1.7016489442055869</v>
      </c>
      <c r="H54" s="22">
        <v>0.40526504600000002</v>
      </c>
      <c r="I54" s="22">
        <v>1.0552993315490002</v>
      </c>
      <c r="J54" s="22">
        <f t="shared" si="2"/>
        <v>10.968316940385773</v>
      </c>
      <c r="N54" s="41"/>
      <c r="P54" s="1"/>
      <c r="Q54" s="42"/>
      <c r="R54" s="1"/>
    </row>
    <row r="55" spans="1:18" ht="12.75" customHeight="1" x14ac:dyDescent="0.25">
      <c r="A55"/>
      <c r="B55" s="19">
        <f t="shared" si="3"/>
        <v>44228</v>
      </c>
      <c r="C55" s="20">
        <f t="shared" si="0"/>
        <v>2021</v>
      </c>
      <c r="D55" s="20">
        <f t="shared" si="1"/>
        <v>2</v>
      </c>
      <c r="E55" s="22">
        <v>4.5396045303475914</v>
      </c>
      <c r="F55" s="39">
        <v>2.7702125049999999</v>
      </c>
      <c r="G55" s="39">
        <v>1.6058725046739379</v>
      </c>
      <c r="H55" s="22">
        <v>0.30949923899999998</v>
      </c>
      <c r="I55" s="22">
        <v>1.0064280018539997</v>
      </c>
      <c r="J55" s="22">
        <f t="shared" si="2"/>
        <v>10.231616780875529</v>
      </c>
      <c r="N55" s="41"/>
      <c r="P55" s="1"/>
      <c r="Q55" s="42"/>
      <c r="R55" s="1"/>
    </row>
    <row r="56" spans="1:18" ht="12.75" customHeight="1" x14ac:dyDescent="0.25">
      <c r="A56"/>
      <c r="B56" s="19">
        <f t="shared" si="3"/>
        <v>44256</v>
      </c>
      <c r="C56" s="20">
        <f t="shared" si="0"/>
        <v>2021</v>
      </c>
      <c r="D56" s="20">
        <f t="shared" si="1"/>
        <v>3</v>
      </c>
      <c r="E56" s="22">
        <v>5.6193398351912425</v>
      </c>
      <c r="F56" s="39">
        <v>2.8208351820000011</v>
      </c>
      <c r="G56" s="39">
        <v>1.6783495708186258</v>
      </c>
      <c r="H56" s="22">
        <v>0.29604131900000002</v>
      </c>
      <c r="I56" s="22">
        <v>1.1638051812020003</v>
      </c>
      <c r="J56" s="22">
        <f t="shared" si="2"/>
        <v>11.57837108821187</v>
      </c>
      <c r="L56" s="45"/>
      <c r="M56" s="45"/>
      <c r="N56" s="45"/>
      <c r="O56" s="45"/>
      <c r="P56" s="45"/>
      <c r="Q56" s="45"/>
      <c r="R56" s="1"/>
    </row>
    <row r="57" spans="1:18" ht="12.75" customHeight="1" x14ac:dyDescent="0.25">
      <c r="A57"/>
      <c r="B57" s="19">
        <f t="shared" si="3"/>
        <v>44287</v>
      </c>
      <c r="C57" s="20">
        <f t="shared" si="0"/>
        <v>2021</v>
      </c>
      <c r="D57" s="20">
        <f t="shared" si="1"/>
        <v>4</v>
      </c>
      <c r="E57" s="22">
        <v>5.1994219254514622</v>
      </c>
      <c r="F57" s="39">
        <v>2.7385888500000002</v>
      </c>
      <c r="G57" s="39">
        <v>1.5332449831840713</v>
      </c>
      <c r="H57" s="22">
        <v>0.23977741299999999</v>
      </c>
      <c r="I57" s="22">
        <v>1.10033927177</v>
      </c>
      <c r="J57" s="22">
        <f t="shared" si="2"/>
        <v>10.811372443405535</v>
      </c>
      <c r="N57" s="41"/>
      <c r="P57" s="1"/>
      <c r="Q57" s="42"/>
      <c r="R57" s="1"/>
    </row>
    <row r="58" spans="1:18" ht="12.75" customHeight="1" x14ac:dyDescent="0.25">
      <c r="A58"/>
      <c r="B58" s="19">
        <f t="shared" si="3"/>
        <v>44317</v>
      </c>
      <c r="C58" s="20">
        <f t="shared" si="0"/>
        <v>2021</v>
      </c>
      <c r="D58" s="20">
        <f t="shared" si="1"/>
        <v>5</v>
      </c>
      <c r="E58" s="22">
        <v>5.1343004100445109</v>
      </c>
      <c r="F58" s="39">
        <v>3.0891188019999998</v>
      </c>
      <c r="G58" s="39">
        <v>1.5130779083255992</v>
      </c>
      <c r="H58" s="22">
        <v>0.29020837899999996</v>
      </c>
      <c r="I58" s="22">
        <v>1.1225774764050001</v>
      </c>
      <c r="J58" s="22">
        <f t="shared" si="2"/>
        <v>11.14928297577511</v>
      </c>
      <c r="N58" s="41"/>
      <c r="P58" s="1"/>
      <c r="Q58" s="42"/>
      <c r="R58" s="1"/>
    </row>
    <row r="59" spans="1:18" ht="12.75" customHeight="1" x14ac:dyDescent="0.25">
      <c r="A59"/>
      <c r="B59" s="19">
        <f t="shared" si="3"/>
        <v>44348</v>
      </c>
      <c r="C59" s="20">
        <f t="shared" si="0"/>
        <v>2021</v>
      </c>
      <c r="D59" s="20">
        <f t="shared" si="1"/>
        <v>6</v>
      </c>
      <c r="E59" s="22">
        <v>5.2303251352821292</v>
      </c>
      <c r="F59" s="39">
        <v>3.1963729150000004</v>
      </c>
      <c r="G59" s="39">
        <v>1.4202479701176542</v>
      </c>
      <c r="H59" s="22">
        <v>0.31143750999999997</v>
      </c>
      <c r="I59" s="22">
        <v>1.193272074294</v>
      </c>
      <c r="J59" s="22">
        <f t="shared" si="2"/>
        <v>11.351655604693784</v>
      </c>
      <c r="L59" s="45"/>
      <c r="M59" s="45"/>
      <c r="N59" s="45"/>
      <c r="O59" s="45"/>
      <c r="P59" s="45"/>
      <c r="Q59" s="42"/>
      <c r="R59" s="1"/>
    </row>
    <row r="60" spans="1:18" ht="12.75" customHeight="1" x14ac:dyDescent="0.25">
      <c r="A60"/>
      <c r="B60" s="19">
        <f t="shared" si="3"/>
        <v>44378</v>
      </c>
      <c r="C60" s="20">
        <f t="shared" si="0"/>
        <v>2021</v>
      </c>
      <c r="D60" s="20">
        <f t="shared" si="1"/>
        <v>7</v>
      </c>
      <c r="E60" s="22">
        <v>5.7429537367156236</v>
      </c>
      <c r="F60" s="39">
        <v>3.5150922149999997</v>
      </c>
      <c r="G60" s="39">
        <v>1.5036143680905898</v>
      </c>
      <c r="H60" s="22">
        <v>0.38434343699999995</v>
      </c>
      <c r="I60" s="22">
        <v>1.2398094366399999</v>
      </c>
      <c r="J60" s="22">
        <f t="shared" si="2"/>
        <v>12.385813193446213</v>
      </c>
      <c r="N60" s="41"/>
      <c r="P60" s="1"/>
      <c r="Q60" s="42"/>
      <c r="R60" s="1"/>
    </row>
    <row r="61" spans="1:18" ht="12.75" customHeight="1" x14ac:dyDescent="0.25">
      <c r="A61"/>
      <c r="B61" s="19">
        <f t="shared" si="3"/>
        <v>44409</v>
      </c>
      <c r="C61" s="20">
        <f t="shared" si="0"/>
        <v>2021</v>
      </c>
      <c r="D61" s="20">
        <f t="shared" si="1"/>
        <v>8</v>
      </c>
      <c r="E61" s="22">
        <v>5.8552208499699159</v>
      </c>
      <c r="F61" s="39">
        <v>3.4266449609999996</v>
      </c>
      <c r="G61" s="39">
        <v>1.537629393310022</v>
      </c>
      <c r="H61" s="22">
        <v>0.37854478400000002</v>
      </c>
      <c r="I61" s="22">
        <v>1.1869769564959998</v>
      </c>
      <c r="J61" s="22">
        <f t="shared" si="2"/>
        <v>12.385016944775938</v>
      </c>
      <c r="N61" s="41"/>
      <c r="P61" s="1"/>
      <c r="Q61" s="42"/>
      <c r="R61" s="1"/>
    </row>
    <row r="62" spans="1:18" ht="12.75" customHeight="1" x14ac:dyDescent="0.25">
      <c r="A62"/>
      <c r="B62" s="19">
        <f t="shared" si="3"/>
        <v>44440</v>
      </c>
      <c r="C62" s="20">
        <f t="shared" si="0"/>
        <v>2021</v>
      </c>
      <c r="D62" s="20">
        <f t="shared" si="1"/>
        <v>9</v>
      </c>
      <c r="E62" s="22">
        <v>5.5387152783391418</v>
      </c>
      <c r="F62" s="39">
        <v>3.4945518739999999</v>
      </c>
      <c r="G62" s="39">
        <v>1.3328738052654241</v>
      </c>
      <c r="H62" s="22">
        <v>0.38889537799999985</v>
      </c>
      <c r="I62" s="22">
        <v>1.10438839491</v>
      </c>
      <c r="J62" s="22">
        <f t="shared" si="2"/>
        <v>11.859424730514565</v>
      </c>
      <c r="L62" s="45"/>
      <c r="M62" s="45"/>
      <c r="N62" s="45"/>
      <c r="O62" s="45"/>
      <c r="P62" s="45"/>
      <c r="Q62" s="42"/>
      <c r="R62" s="1"/>
    </row>
    <row r="63" spans="1:18" ht="12.75" customHeight="1" x14ac:dyDescent="0.25">
      <c r="A63"/>
      <c r="B63" s="19">
        <f t="shared" si="3"/>
        <v>44470</v>
      </c>
      <c r="C63" s="20">
        <f t="shared" si="0"/>
        <v>2021</v>
      </c>
      <c r="D63" s="20">
        <f t="shared" si="1"/>
        <v>10</v>
      </c>
      <c r="E63" s="22">
        <v>5.7486392996542444</v>
      </c>
      <c r="F63" s="39">
        <v>3.5811050849999995</v>
      </c>
      <c r="G63" s="39">
        <v>1.2999018697880711</v>
      </c>
      <c r="H63" s="22">
        <v>0.42120956600000004</v>
      </c>
      <c r="I63" s="22">
        <v>1.1047054293229999</v>
      </c>
      <c r="J63" s="22">
        <f t="shared" si="2"/>
        <v>12.155561249765315</v>
      </c>
      <c r="N63" s="41"/>
      <c r="P63" s="1"/>
      <c r="Q63" s="42"/>
      <c r="R63" s="1"/>
    </row>
    <row r="64" spans="1:18" ht="12.75" customHeight="1" x14ac:dyDescent="0.25">
      <c r="A64"/>
      <c r="B64" s="19">
        <f t="shared" si="3"/>
        <v>44501</v>
      </c>
      <c r="C64" s="20">
        <f t="shared" si="0"/>
        <v>2021</v>
      </c>
      <c r="D64" s="20">
        <f t="shared" si="1"/>
        <v>11</v>
      </c>
      <c r="E64" s="22">
        <v>5.2205133082202941</v>
      </c>
      <c r="F64" s="39">
        <v>3.4347358400000001</v>
      </c>
      <c r="G64" s="39">
        <v>1.2266159799421197</v>
      </c>
      <c r="H64" s="22">
        <v>0.44961337000000001</v>
      </c>
      <c r="I64" s="22">
        <v>1.0640930216860001</v>
      </c>
      <c r="J64" s="22">
        <f t="shared" si="2"/>
        <v>11.395571519848414</v>
      </c>
      <c r="N64" s="41"/>
      <c r="P64" s="1"/>
      <c r="Q64" s="42"/>
      <c r="R64" s="1"/>
    </row>
    <row r="65" spans="1:18" ht="12.75" customHeight="1" x14ac:dyDescent="0.25">
      <c r="A65"/>
      <c r="B65" s="19">
        <f t="shared" si="3"/>
        <v>44531</v>
      </c>
      <c r="C65" s="20">
        <f t="shared" si="0"/>
        <v>2021</v>
      </c>
      <c r="D65" s="20">
        <f t="shared" si="1"/>
        <v>12</v>
      </c>
      <c r="E65" s="22">
        <v>5.0446975569722188</v>
      </c>
      <c r="F65" s="39">
        <v>4.0671400000000002</v>
      </c>
      <c r="G65" s="39">
        <v>1.1879227022783005</v>
      </c>
      <c r="H65" s="22">
        <v>0.51024292999999998</v>
      </c>
      <c r="I65" s="22">
        <v>1.11704251991</v>
      </c>
      <c r="J65" s="22">
        <f t="shared" si="2"/>
        <v>11.92704570916052</v>
      </c>
      <c r="L65" s="45"/>
      <c r="M65" s="45"/>
      <c r="N65" s="45"/>
      <c r="O65" s="45"/>
      <c r="P65" s="45"/>
      <c r="Q65" s="42"/>
      <c r="R65" s="1"/>
    </row>
    <row r="66" spans="1:18" ht="12.75" customHeight="1" x14ac:dyDescent="0.25">
      <c r="A66"/>
      <c r="B66" s="19">
        <f t="shared" si="3"/>
        <v>44562</v>
      </c>
      <c r="C66" s="20">
        <f t="shared" si="0"/>
        <v>2022</v>
      </c>
      <c r="D66" s="20">
        <f t="shared" si="1"/>
        <v>1</v>
      </c>
      <c r="E66" s="22">
        <v>4.740508325566843</v>
      </c>
      <c r="F66" s="39">
        <v>3.2713532919999992</v>
      </c>
      <c r="G66" s="39">
        <v>1.1116360000000001</v>
      </c>
      <c r="H66" s="22">
        <v>0.51076302500000015</v>
      </c>
      <c r="I66" s="22">
        <v>1.0070640362119998</v>
      </c>
      <c r="J66" s="22">
        <f t="shared" si="2"/>
        <v>10.641324678778844</v>
      </c>
      <c r="P66" s="1"/>
      <c r="Q66" s="1"/>
      <c r="R66" s="1"/>
    </row>
    <row r="67" spans="1:18" ht="12.75" customHeight="1" x14ac:dyDescent="0.25">
      <c r="A67"/>
      <c r="B67" s="19">
        <f t="shared" si="3"/>
        <v>44593</v>
      </c>
      <c r="C67" s="20">
        <f t="shared" si="0"/>
        <v>2022</v>
      </c>
      <c r="D67" s="20">
        <f t="shared" si="1"/>
        <v>2</v>
      </c>
      <c r="E67" s="22">
        <v>5.0318671734828682</v>
      </c>
      <c r="F67" s="39">
        <v>3.3121513599999992</v>
      </c>
      <c r="G67" s="39">
        <v>1.151181</v>
      </c>
      <c r="H67" s="22">
        <v>0.42240189100000014</v>
      </c>
      <c r="I67" s="22">
        <v>1.010649657564</v>
      </c>
      <c r="J67" s="22">
        <f t="shared" si="2"/>
        <v>10.928251082046867</v>
      </c>
      <c r="P67" s="1"/>
      <c r="Q67" s="1"/>
      <c r="R67" s="1"/>
    </row>
    <row r="68" spans="1:18" ht="12.75" customHeight="1" x14ac:dyDescent="0.25">
      <c r="A68"/>
      <c r="B68" s="19">
        <f t="shared" si="3"/>
        <v>44621</v>
      </c>
      <c r="C68" s="20">
        <f t="shared" si="0"/>
        <v>2022</v>
      </c>
      <c r="D68" s="20">
        <f t="shared" si="1"/>
        <v>3</v>
      </c>
      <c r="E68" s="22">
        <v>5.5768431200418638</v>
      </c>
      <c r="F68" s="39">
        <v>3.29220822</v>
      </c>
      <c r="G68" s="39">
        <v>1.560557</v>
      </c>
      <c r="H68" s="22">
        <v>0.48427830899999996</v>
      </c>
      <c r="I68" s="22">
        <v>1.135359784449</v>
      </c>
      <c r="J68" s="22">
        <f t="shared" si="2"/>
        <v>12.049246433490863</v>
      </c>
      <c r="L68" s="45"/>
      <c r="M68" s="45"/>
      <c r="N68" s="45"/>
      <c r="O68" s="45"/>
      <c r="P68" s="45"/>
      <c r="Q68" s="1"/>
      <c r="R68" s="1"/>
    </row>
    <row r="69" spans="1:18" ht="12.75" customHeight="1" x14ac:dyDescent="0.25">
      <c r="A69"/>
      <c r="B69" s="19">
        <f t="shared" si="3"/>
        <v>44652</v>
      </c>
      <c r="C69" s="20">
        <f t="shared" si="0"/>
        <v>2022</v>
      </c>
      <c r="D69" s="20">
        <f t="shared" si="1"/>
        <v>4</v>
      </c>
      <c r="E69" s="22">
        <v>5.0954952455579052</v>
      </c>
      <c r="F69" s="39">
        <v>3.2560307369999997</v>
      </c>
      <c r="G69" s="39">
        <v>1.4032739999999999</v>
      </c>
      <c r="H69" s="22">
        <v>0.46042140999999998</v>
      </c>
      <c r="I69" s="22">
        <v>1.029729853244</v>
      </c>
      <c r="J69" s="22">
        <f t="shared" si="2"/>
        <v>11.244951245801905</v>
      </c>
      <c r="P69" s="1"/>
      <c r="Q69" s="1"/>
      <c r="R69" s="1"/>
    </row>
    <row r="70" spans="1:18" ht="12.75" customHeight="1" x14ac:dyDescent="0.25">
      <c r="A70"/>
      <c r="B70" s="19">
        <f t="shared" si="3"/>
        <v>44682</v>
      </c>
      <c r="C70" s="20">
        <f t="shared" si="0"/>
        <v>2022</v>
      </c>
      <c r="D70" s="20">
        <f t="shared" si="1"/>
        <v>5</v>
      </c>
      <c r="E70" s="22">
        <v>5.4570960999357228</v>
      </c>
      <c r="F70" s="39">
        <v>3.4262046600000002</v>
      </c>
      <c r="G70" s="39">
        <v>1.496988</v>
      </c>
      <c r="H70" s="22">
        <v>0.48690043300000002</v>
      </c>
      <c r="I70" s="22">
        <v>1.1563583025629998</v>
      </c>
      <c r="J70" s="22">
        <f t="shared" si="2"/>
        <v>12.023547495498724</v>
      </c>
      <c r="P70" s="1"/>
      <c r="Q70" s="1"/>
      <c r="R70" s="1"/>
    </row>
    <row r="71" spans="1:18" ht="12.75" customHeight="1" x14ac:dyDescent="0.25">
      <c r="A71"/>
      <c r="B71" s="19">
        <f t="shared" si="3"/>
        <v>44713</v>
      </c>
      <c r="C71" s="20">
        <f t="shared" ref="C71:C89" si="4">YEAR(B71)</f>
        <v>2022</v>
      </c>
      <c r="D71" s="20">
        <f t="shared" ref="D71:D89" si="5">MONTH(B71)</f>
        <v>6</v>
      </c>
      <c r="E71" s="22">
        <v>5.2432560650061983</v>
      </c>
      <c r="F71" s="39">
        <v>3.1638986739999995</v>
      </c>
      <c r="G71" s="39">
        <v>1.3326579999999999</v>
      </c>
      <c r="H71" s="22">
        <v>0.46482198000000002</v>
      </c>
      <c r="I71" s="22">
        <v>1.1610825434360001</v>
      </c>
      <c r="J71" s="22">
        <f t="shared" ref="J71:J89" si="6">SUM(E71:I71)</f>
        <v>11.3657172624422</v>
      </c>
      <c r="L71" s="45"/>
      <c r="M71" s="45"/>
      <c r="N71" s="45"/>
      <c r="O71" s="45"/>
      <c r="P71" s="45"/>
      <c r="Q71" s="1"/>
      <c r="R71" s="1"/>
    </row>
    <row r="72" spans="1:18" ht="12.75" customHeight="1" x14ac:dyDescent="0.25">
      <c r="A72"/>
      <c r="B72" s="19">
        <f t="shared" ref="B72:B89" si="7">EDATE(B71,1)</f>
        <v>44743</v>
      </c>
      <c r="C72" s="20">
        <f t="shared" si="4"/>
        <v>2022</v>
      </c>
      <c r="D72" s="20">
        <f t="shared" si="5"/>
        <v>7</v>
      </c>
      <c r="E72" s="22">
        <v>5.7113443818409335</v>
      </c>
      <c r="F72" s="39">
        <v>3.420208681325267</v>
      </c>
      <c r="G72" s="39">
        <v>1.400164</v>
      </c>
      <c r="H72" s="22">
        <v>0.56004428035999987</v>
      </c>
      <c r="I72" s="22">
        <v>1.2171079869325501</v>
      </c>
      <c r="J72" s="22">
        <f t="shared" si="6"/>
        <v>12.308869330458752</v>
      </c>
      <c r="P72" s="1"/>
      <c r="Q72" s="1"/>
      <c r="R72" s="1"/>
    </row>
    <row r="73" spans="1:18" ht="12.75" customHeight="1" x14ac:dyDescent="0.25">
      <c r="A73"/>
      <c r="B73" s="19">
        <f t="shared" si="7"/>
        <v>44774</v>
      </c>
      <c r="C73" s="20">
        <f t="shared" si="4"/>
        <v>2022</v>
      </c>
      <c r="D73" s="20">
        <f t="shared" si="5"/>
        <v>8</v>
      </c>
      <c r="E73" s="22">
        <v>5.8720530996803895</v>
      </c>
      <c r="F73" s="39">
        <v>3.5181196259919267</v>
      </c>
      <c r="G73" s="39">
        <v>1.373578</v>
      </c>
      <c r="H73" s="22">
        <v>0.52955145536000015</v>
      </c>
      <c r="I73" s="22">
        <v>1.210723668783029</v>
      </c>
      <c r="J73" s="22">
        <f t="shared" si="6"/>
        <v>12.504025849815346</v>
      </c>
      <c r="P73" s="1"/>
      <c r="Q73" s="1"/>
      <c r="R73" s="1"/>
    </row>
    <row r="74" spans="1:18" ht="12.75" customHeight="1" x14ac:dyDescent="0.25">
      <c r="A74"/>
      <c r="B74" s="19">
        <f t="shared" si="7"/>
        <v>44805</v>
      </c>
      <c r="C74" s="20">
        <f t="shared" si="4"/>
        <v>2022</v>
      </c>
      <c r="D74" s="20">
        <f t="shared" si="5"/>
        <v>9</v>
      </c>
      <c r="E74" s="22">
        <v>5.6916411169591026</v>
      </c>
      <c r="F74" s="39">
        <v>3.3397944490915386</v>
      </c>
      <c r="G74" s="39">
        <v>1.501872487879818</v>
      </c>
      <c r="H74" s="22">
        <v>0.49391693472000009</v>
      </c>
      <c r="I74" s="22">
        <v>1.1391573082413788</v>
      </c>
      <c r="J74" s="22">
        <f t="shared" si="6"/>
        <v>12.166382296891836</v>
      </c>
      <c r="L74" s="45"/>
      <c r="M74" s="45"/>
      <c r="N74" s="45"/>
      <c r="O74" s="45"/>
      <c r="P74" s="45"/>
      <c r="Q74" s="1"/>
      <c r="R74" s="1"/>
    </row>
    <row r="75" spans="1:18" ht="12.75" customHeight="1" x14ac:dyDescent="0.25">
      <c r="A75"/>
      <c r="B75" s="19">
        <f t="shared" si="7"/>
        <v>44835</v>
      </c>
      <c r="C75" s="20">
        <f t="shared" si="4"/>
        <v>2022</v>
      </c>
      <c r="D75" s="20">
        <f t="shared" si="5"/>
        <v>10</v>
      </c>
      <c r="E75" s="22">
        <v>5.8992484325641126</v>
      </c>
      <c r="F75" s="39">
        <v>3.4498921122283184</v>
      </c>
      <c r="G75" s="39">
        <v>1.5941589262493956</v>
      </c>
      <c r="H75" s="22">
        <v>0.50954289496000005</v>
      </c>
      <c r="I75" s="22">
        <v>1.1481788562347714</v>
      </c>
      <c r="J75" s="22">
        <f t="shared" si="6"/>
        <v>12.601021222236596</v>
      </c>
      <c r="P75" s="1"/>
      <c r="Q75" s="1"/>
      <c r="R75" s="1"/>
    </row>
    <row r="76" spans="1:18" ht="12.75" customHeight="1" x14ac:dyDescent="0.25">
      <c r="A76"/>
      <c r="B76" s="19">
        <f t="shared" si="7"/>
        <v>44866</v>
      </c>
      <c r="C76" s="20">
        <f t="shared" si="4"/>
        <v>2022</v>
      </c>
      <c r="D76" s="20">
        <f t="shared" si="5"/>
        <v>11</v>
      </c>
      <c r="E76" s="22">
        <v>5.4981787383306449</v>
      </c>
      <c r="F76" s="39">
        <v>3.3217675146285059</v>
      </c>
      <c r="G76" s="39">
        <v>1.475135181239428</v>
      </c>
      <c r="H76" s="22">
        <v>0.49133098342000009</v>
      </c>
      <c r="I76" s="22">
        <v>1.1022870738524826</v>
      </c>
      <c r="J76" s="22">
        <f t="shared" si="6"/>
        <v>11.88869949147106</v>
      </c>
      <c r="P76" s="1"/>
      <c r="Q76" s="1"/>
      <c r="R76" s="1"/>
    </row>
    <row r="77" spans="1:18" ht="12.75" customHeight="1" x14ac:dyDescent="0.25">
      <c r="A77"/>
      <c r="B77" s="19">
        <f t="shared" si="7"/>
        <v>44896</v>
      </c>
      <c r="C77" s="20">
        <f t="shared" si="4"/>
        <v>2022</v>
      </c>
      <c r="D77" s="20">
        <f t="shared" si="5"/>
        <v>12</v>
      </c>
      <c r="E77" s="22">
        <v>5.2322476560011841</v>
      </c>
      <c r="F77" s="39">
        <v>3.7749504915918632</v>
      </c>
      <c r="G77" s="39">
        <v>1.490665430713459</v>
      </c>
      <c r="H77" s="22">
        <v>0.58314310845999995</v>
      </c>
      <c r="I77" s="22">
        <v>1.146220826026938</v>
      </c>
      <c r="J77" s="22">
        <f t="shared" si="6"/>
        <v>12.227227512793444</v>
      </c>
      <c r="L77" s="45"/>
      <c r="M77" s="45"/>
      <c r="N77" s="45"/>
      <c r="O77" s="45"/>
      <c r="P77" s="45"/>
      <c r="Q77" s="1"/>
      <c r="R77" s="1"/>
    </row>
    <row r="78" spans="1:18" ht="12.75" customHeight="1" x14ac:dyDescent="0.25">
      <c r="A78"/>
      <c r="B78" s="19">
        <f t="shared" si="7"/>
        <v>44927</v>
      </c>
      <c r="C78" s="20">
        <f t="shared" si="4"/>
        <v>2023</v>
      </c>
      <c r="D78" s="20">
        <f t="shared" si="5"/>
        <v>1</v>
      </c>
      <c r="E78" s="22">
        <v>5.0233409619679801</v>
      </c>
      <c r="F78" s="39">
        <v>3.258215098722232</v>
      </c>
      <c r="G78" s="39">
        <v>1.5807669645085729</v>
      </c>
      <c r="H78" s="22">
        <v>0.61660423171999978</v>
      </c>
      <c r="I78" s="22">
        <v>1.0450154682434245</v>
      </c>
      <c r="J78" s="22">
        <f t="shared" si="6"/>
        <v>11.523942725162209</v>
      </c>
      <c r="P78" s="1"/>
      <c r="Q78" s="1"/>
      <c r="R78" s="1"/>
    </row>
    <row r="79" spans="1:18" ht="12.75" customHeight="1" x14ac:dyDescent="0.25">
      <c r="A79"/>
      <c r="B79" s="19">
        <f t="shared" si="7"/>
        <v>44958</v>
      </c>
      <c r="C79" s="20">
        <f t="shared" si="4"/>
        <v>2023</v>
      </c>
      <c r="D79" s="20">
        <f t="shared" si="5"/>
        <v>2</v>
      </c>
      <c r="E79" s="22">
        <v>5.0813519625222856</v>
      </c>
      <c r="F79" s="39">
        <v>2.9833979827344521</v>
      </c>
      <c r="G79" s="39">
        <v>1.5059323242914384</v>
      </c>
      <c r="H79" s="22">
        <v>0.52962097673999975</v>
      </c>
      <c r="I79" s="22">
        <v>1.0124900366959697</v>
      </c>
      <c r="J79" s="22">
        <f t="shared" si="6"/>
        <v>11.112793282984146</v>
      </c>
      <c r="P79" s="1"/>
      <c r="Q79" s="1"/>
      <c r="R79" s="1"/>
    </row>
    <row r="80" spans="1:18" ht="12.75" customHeight="1" x14ac:dyDescent="0.25">
      <c r="A80"/>
      <c r="B80" s="19">
        <f t="shared" si="7"/>
        <v>44986</v>
      </c>
      <c r="C80" s="20">
        <f t="shared" si="4"/>
        <v>2023</v>
      </c>
      <c r="D80" s="20">
        <f t="shared" si="5"/>
        <v>3</v>
      </c>
      <c r="E80" s="22">
        <v>5.7286264881561415</v>
      </c>
      <c r="F80" s="39">
        <v>3.1296623205194205</v>
      </c>
      <c r="G80" s="39">
        <v>1.5754371924252486</v>
      </c>
      <c r="H80" s="22">
        <v>0.56357461803999997</v>
      </c>
      <c r="I80" s="22">
        <v>1.1308265027457209</v>
      </c>
      <c r="J80" s="22">
        <f t="shared" si="6"/>
        <v>12.128127121886532</v>
      </c>
      <c r="L80" s="45"/>
      <c r="M80" s="45"/>
      <c r="N80" s="45"/>
      <c r="O80" s="45"/>
      <c r="P80" s="45"/>
      <c r="Q80" s="1"/>
      <c r="R80" s="1"/>
    </row>
    <row r="81" spans="1:18" ht="12.75" customHeight="1" x14ac:dyDescent="0.25">
      <c r="A81"/>
      <c r="B81" s="19">
        <f t="shared" si="7"/>
        <v>45017</v>
      </c>
      <c r="C81" s="20">
        <f t="shared" si="4"/>
        <v>2023</v>
      </c>
      <c r="D81" s="20">
        <f t="shared" si="5"/>
        <v>4</v>
      </c>
      <c r="E81" s="22">
        <v>5.4043175310375045</v>
      </c>
      <c r="F81" s="39">
        <v>3.1938726601436889</v>
      </c>
      <c r="G81" s="39">
        <v>1.5901710351370695</v>
      </c>
      <c r="H81" s="22">
        <v>0.53166755328000015</v>
      </c>
      <c r="I81" s="22">
        <v>1.0933658282935743</v>
      </c>
      <c r="J81" s="22">
        <f t="shared" si="6"/>
        <v>11.813394607891837</v>
      </c>
      <c r="P81" s="1"/>
      <c r="Q81" s="1"/>
      <c r="R81" s="1"/>
    </row>
    <row r="82" spans="1:18" ht="12.75" customHeight="1" x14ac:dyDescent="0.25">
      <c r="A82"/>
      <c r="B82" s="19">
        <f t="shared" si="7"/>
        <v>45047</v>
      </c>
      <c r="C82" s="20">
        <f t="shared" si="4"/>
        <v>2023</v>
      </c>
      <c r="D82" s="20">
        <f t="shared" si="5"/>
        <v>5</v>
      </c>
      <c r="E82" s="22">
        <v>5.512118259185887</v>
      </c>
      <c r="F82" s="39">
        <v>3.1167739500432936</v>
      </c>
      <c r="G82" s="39">
        <v>1.6412955404057195</v>
      </c>
      <c r="H82" s="22">
        <v>0.54978801100000008</v>
      </c>
      <c r="I82" s="22">
        <v>1.1489487472584416</v>
      </c>
      <c r="J82" s="22">
        <f t="shared" si="6"/>
        <v>11.968924507893341</v>
      </c>
      <c r="P82" s="1"/>
      <c r="Q82" s="1"/>
      <c r="R82" s="1"/>
    </row>
    <row r="83" spans="1:18" ht="12.75" customHeight="1" x14ac:dyDescent="0.25">
      <c r="A83"/>
      <c r="B83" s="19">
        <f t="shared" si="7"/>
        <v>45078</v>
      </c>
      <c r="C83" s="20">
        <f t="shared" si="4"/>
        <v>2023</v>
      </c>
      <c r="D83" s="20">
        <f t="shared" si="5"/>
        <v>6</v>
      </c>
      <c r="E83" s="22">
        <v>5.5958703822931026</v>
      </c>
      <c r="F83" s="39">
        <v>3.0767524469473901</v>
      </c>
      <c r="G83" s="39">
        <v>1.6392712353527958</v>
      </c>
      <c r="H83" s="22">
        <v>0.52732343100000001</v>
      </c>
      <c r="I83" s="22">
        <v>1.1704922904673309</v>
      </c>
      <c r="J83" s="22">
        <f t="shared" si="6"/>
        <v>12.009709786060618</v>
      </c>
      <c r="L83" s="45"/>
      <c r="M83" s="45"/>
      <c r="N83" s="45"/>
      <c r="O83" s="45"/>
      <c r="P83" s="45"/>
      <c r="Q83" s="1"/>
      <c r="R83" s="1"/>
    </row>
    <row r="84" spans="1:18" ht="12.75" customHeight="1" x14ac:dyDescent="0.25">
      <c r="A84"/>
      <c r="B84" s="19">
        <f t="shared" si="7"/>
        <v>45108</v>
      </c>
      <c r="C84" s="20">
        <f t="shared" si="4"/>
        <v>2023</v>
      </c>
      <c r="D84" s="20">
        <f t="shared" si="5"/>
        <v>7</v>
      </c>
      <c r="E84" s="22">
        <v>5.8996728021942015</v>
      </c>
      <c r="F84" s="39">
        <v>3.1819150117221939</v>
      </c>
      <c r="G84" s="39">
        <v>1.7246321351420919</v>
      </c>
      <c r="H84" s="22">
        <v>0.58439403167999981</v>
      </c>
      <c r="I84" s="22">
        <v>1.21509870804908</v>
      </c>
      <c r="J84" s="22">
        <f t="shared" si="6"/>
        <v>12.605712688787568</v>
      </c>
      <c r="P84" s="1"/>
      <c r="Q84" s="1"/>
      <c r="R84" s="1"/>
    </row>
    <row r="85" spans="1:18" ht="12.75" customHeight="1" x14ac:dyDescent="0.25">
      <c r="A85"/>
      <c r="B85" s="19">
        <f t="shared" si="7"/>
        <v>45139</v>
      </c>
      <c r="C85" s="20">
        <f t="shared" si="4"/>
        <v>2023</v>
      </c>
      <c r="D85" s="20">
        <f t="shared" si="5"/>
        <v>8</v>
      </c>
      <c r="E85" s="22">
        <v>6.0643452874425705</v>
      </c>
      <c r="F85" s="39">
        <v>3.1571723222021442</v>
      </c>
      <c r="G85" s="39">
        <v>1.8305027168351502</v>
      </c>
      <c r="H85" s="22">
        <v>0.5640874198400001</v>
      </c>
      <c r="I85" s="22">
        <v>1.2087120954386719</v>
      </c>
      <c r="J85" s="22">
        <f t="shared" si="6"/>
        <v>12.824819841758536</v>
      </c>
      <c r="P85" s="1"/>
      <c r="Q85" s="1"/>
      <c r="R85" s="1"/>
    </row>
    <row r="86" spans="1:18" ht="12.75" customHeight="1" x14ac:dyDescent="0.25">
      <c r="A86"/>
      <c r="B86" s="19">
        <f t="shared" si="7"/>
        <v>45170</v>
      </c>
      <c r="C86" s="20">
        <f t="shared" si="4"/>
        <v>2023</v>
      </c>
      <c r="D86" s="20">
        <f t="shared" si="5"/>
        <v>9</v>
      </c>
      <c r="E86" s="22">
        <v>5.8799035072778869</v>
      </c>
      <c r="F86" s="39">
        <v>3.1044898720667229</v>
      </c>
      <c r="G86" s="39">
        <v>1.8699402849857123</v>
      </c>
      <c r="H86" s="22">
        <v>0.53881847423999996</v>
      </c>
      <c r="I86" s="22">
        <v>1.1373409866768212</v>
      </c>
      <c r="J86" s="22">
        <f t="shared" si="6"/>
        <v>12.530493125247144</v>
      </c>
      <c r="L86" s="45"/>
      <c r="M86" s="45"/>
      <c r="N86" s="45"/>
      <c r="O86" s="45"/>
      <c r="P86" s="45"/>
      <c r="Q86" s="1"/>
      <c r="R86" s="1"/>
    </row>
    <row r="87" spans="1:18" ht="12.75" customHeight="1" x14ac:dyDescent="0.25">
      <c r="A87"/>
      <c r="B87" s="19">
        <f t="shared" si="7"/>
        <v>45200</v>
      </c>
      <c r="C87" s="20">
        <f t="shared" si="4"/>
        <v>2023</v>
      </c>
      <c r="D87" s="20">
        <f t="shared" si="5"/>
        <v>10</v>
      </c>
      <c r="E87" s="22">
        <v>6.0966169557743992</v>
      </c>
      <c r="F87" s="39">
        <v>3.215139625161985</v>
      </c>
      <c r="G87" s="39">
        <v>1.9783722409816185</v>
      </c>
      <c r="H87" s="22">
        <v>0.55586497631999998</v>
      </c>
      <c r="I87" s="22">
        <v>1.14661094182598</v>
      </c>
      <c r="J87" s="22">
        <f t="shared" si="6"/>
        <v>12.992604740063983</v>
      </c>
      <c r="P87" s="1"/>
      <c r="Q87" s="1"/>
      <c r="R87" s="1"/>
    </row>
    <row r="88" spans="1:18" ht="12.75" customHeight="1" x14ac:dyDescent="0.25">
      <c r="A88"/>
      <c r="B88" s="19">
        <f t="shared" si="7"/>
        <v>45231</v>
      </c>
      <c r="C88" s="20">
        <f t="shared" si="4"/>
        <v>2023</v>
      </c>
      <c r="D88" s="20">
        <f t="shared" si="5"/>
        <v>11</v>
      </c>
      <c r="E88" s="22">
        <v>5.6865816198381376</v>
      </c>
      <c r="F88" s="39">
        <v>3.1128680971700144</v>
      </c>
      <c r="G88" s="39">
        <v>1.8130539936218879</v>
      </c>
      <c r="H88" s="22">
        <v>0.54846249311999995</v>
      </c>
      <c r="I88" s="22">
        <v>1.1008353151381374</v>
      </c>
      <c r="J88" s="22">
        <f t="shared" si="6"/>
        <v>12.261801518888179</v>
      </c>
      <c r="P88" s="1"/>
      <c r="Q88" s="1"/>
      <c r="R88" s="1"/>
    </row>
    <row r="89" spans="1:18" ht="12.75" customHeight="1" x14ac:dyDescent="0.25">
      <c r="A89"/>
      <c r="B89" s="19">
        <f t="shared" si="7"/>
        <v>45261</v>
      </c>
      <c r="C89" s="20">
        <f t="shared" si="4"/>
        <v>2023</v>
      </c>
      <c r="D89" s="20">
        <f t="shared" si="5"/>
        <v>12</v>
      </c>
      <c r="E89" s="22">
        <v>5.4144621743712138</v>
      </c>
      <c r="F89" s="39">
        <v>3.531593953248005</v>
      </c>
      <c r="G89" s="39">
        <v>2.0134313351783932</v>
      </c>
      <c r="H89" s="22">
        <v>0.60795770881999989</v>
      </c>
      <c r="I89" s="22">
        <v>1.1446169867506215</v>
      </c>
      <c r="J89" s="22">
        <f t="shared" si="6"/>
        <v>12.712062158368232</v>
      </c>
      <c r="L89" s="45"/>
      <c r="M89" s="45"/>
      <c r="N89" s="45"/>
      <c r="O89" s="45"/>
      <c r="P89" s="45"/>
      <c r="Q89" s="1"/>
      <c r="R89" s="1"/>
    </row>
    <row r="90" spans="1:18" ht="12.75" customHeight="1" x14ac:dyDescent="0.25">
      <c r="A90" s="2"/>
    </row>
    <row r="91" spans="1:18" ht="12.75" customHeight="1" x14ac:dyDescent="0.25">
      <c r="A91" s="2"/>
    </row>
    <row r="92" spans="1:18" ht="12.75" customHeight="1" x14ac:dyDescent="0.25">
      <c r="A92" s="2"/>
    </row>
    <row r="93" spans="1:18" ht="12.75" customHeight="1" x14ac:dyDescent="0.25">
      <c r="A93" s="2"/>
    </row>
    <row r="94" spans="1:18" ht="12.75" customHeight="1" x14ac:dyDescent="0.25">
      <c r="A94" s="2"/>
    </row>
    <row r="95" spans="1:18" ht="12.75" customHeight="1" x14ac:dyDescent="0.25">
      <c r="A95" s="2"/>
    </row>
    <row r="96" spans="1:18" ht="12.75" customHeight="1" x14ac:dyDescent="0.25">
      <c r="A96" s="2"/>
    </row>
    <row r="97" spans="1:1" ht="12.75" customHeight="1" x14ac:dyDescent="0.25">
      <c r="A97" s="2"/>
    </row>
    <row r="98" spans="1:1" ht="12.75" customHeight="1" x14ac:dyDescent="0.25">
      <c r="A98" s="2"/>
    </row>
    <row r="99" spans="1:1" ht="12.75" customHeight="1" x14ac:dyDescent="0.25">
      <c r="A99" s="2"/>
    </row>
    <row r="100" spans="1:1" ht="12.75" customHeight="1" x14ac:dyDescent="0.25">
      <c r="A100" s="2"/>
    </row>
    <row r="101" spans="1:1" ht="12.75" customHeight="1" x14ac:dyDescent="0.25">
      <c r="A101" s="2"/>
    </row>
    <row r="102" spans="1:1" ht="12.75" customHeight="1" x14ac:dyDescent="0.25">
      <c r="A102" s="2"/>
    </row>
    <row r="103" spans="1:1" ht="12.75" customHeight="1" x14ac:dyDescent="0.25">
      <c r="A103" s="2"/>
    </row>
    <row r="104" spans="1:1" ht="12.75" customHeight="1" x14ac:dyDescent="0.25">
      <c r="A104" s="2"/>
    </row>
    <row r="105" spans="1:1" ht="12.75" customHeight="1" x14ac:dyDescent="0.25">
      <c r="A105" s="2"/>
    </row>
    <row r="106" spans="1:1" ht="12.75" customHeight="1" x14ac:dyDescent="0.25">
      <c r="A106" s="2"/>
    </row>
    <row r="107" spans="1:1" ht="12.75" customHeight="1" x14ac:dyDescent="0.25">
      <c r="A107" s="2"/>
    </row>
    <row r="108" spans="1:1" ht="12.75" customHeight="1" x14ac:dyDescent="0.25">
      <c r="A108" s="2"/>
    </row>
    <row r="109" spans="1:1" ht="12.75" customHeight="1" x14ac:dyDescent="0.25">
      <c r="A109" s="2"/>
    </row>
    <row r="110" spans="1:1" ht="12.75" customHeight="1" x14ac:dyDescent="0.25">
      <c r="A110" s="2"/>
    </row>
    <row r="111" spans="1:1" ht="12.75" customHeight="1" x14ac:dyDescent="0.25">
      <c r="A111" s="2"/>
    </row>
    <row r="112" spans="1:1" ht="12.75" customHeight="1" x14ac:dyDescent="0.25">
      <c r="A112" s="2"/>
    </row>
  </sheetData>
  <mergeCells count="1">
    <mergeCell ref="A1:A2"/>
  </mergeCells>
  <hyperlinks>
    <hyperlink ref="A1:A2" location="Índice!A1" display="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ilha30"/>
  <dimension ref="A1:O4"/>
  <sheetViews>
    <sheetView showGridLines="0" zoomScaleNormal="100" workbookViewId="0">
      <selection sqref="A1:A2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46"/>
      <c r="B2" s="13" t="str">
        <f>Índice!B36</f>
        <v>Gráfico 15. Vendas mensais de combustíveis do ciclo Otto no Brasil, 2019-2023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61</v>
      </c>
    </row>
  </sheetData>
  <mergeCells count="1">
    <mergeCell ref="A1:A2"/>
  </mergeCells>
  <hyperlinks>
    <hyperlink ref="A1:A2" location="Índice!A1" display="Índice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1"/>
  <dimension ref="A1:O4"/>
  <sheetViews>
    <sheetView showGridLines="0" zoomScaleNormal="100" workbookViewId="0">
      <selection sqref="A1:A2"/>
    </sheetView>
  </sheetViews>
  <sheetFormatPr defaultRowHeight="15" x14ac:dyDescent="0.25"/>
  <cols>
    <col min="1" max="1" width="5.85546875" bestFit="1" customWidth="1"/>
  </cols>
  <sheetData>
    <row r="1" spans="1: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46"/>
      <c r="B2" s="13" t="str">
        <f>Índice!B37</f>
        <v>Gráfico 16. Vendas mensais de combustíveis do ciclo Otto no Brasil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61</v>
      </c>
    </row>
  </sheetData>
  <mergeCells count="1">
    <mergeCell ref="A1:A2"/>
  </mergeCells>
  <hyperlinks>
    <hyperlink ref="A1:A2" location="Índice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32"/>
  <dimension ref="A1:O4"/>
  <sheetViews>
    <sheetView showGridLines="0" zoomScaleNormal="100" workbookViewId="0">
      <selection sqref="A1:A2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46"/>
      <c r="B2" s="13" t="str">
        <f>Índice!B38</f>
        <v>Gráfico 17. Vendas mensais de gasolina C no Brasil, 2019-2023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14</v>
      </c>
    </row>
  </sheetData>
  <mergeCells count="1">
    <mergeCell ref="A1:A2"/>
  </mergeCells>
  <hyperlinks>
    <hyperlink ref="A1:A2" location="Índice!A1" display="Índice" xr:uid="{00000000-0004-0000-1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3"/>
  <dimension ref="A1:O4"/>
  <sheetViews>
    <sheetView showGridLines="0" zoomScaleNormal="100" workbookViewId="0">
      <selection sqref="A1:A2"/>
    </sheetView>
  </sheetViews>
  <sheetFormatPr defaultRowHeight="15" x14ac:dyDescent="0.25"/>
  <cols>
    <col min="1" max="1" width="5.85546875" bestFit="1" customWidth="1"/>
  </cols>
  <sheetData>
    <row r="1" spans="1: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46"/>
      <c r="B2" s="13" t="str">
        <f>Índice!B39</f>
        <v>Gráfico 18. Vendas mensais de gasolina C no Brasil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14</v>
      </c>
    </row>
  </sheetData>
  <mergeCells count="1">
    <mergeCell ref="A1:A2"/>
  </mergeCells>
  <hyperlinks>
    <hyperlink ref="A1:A2" location="Índice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ilha34"/>
  <dimension ref="A1:O4"/>
  <sheetViews>
    <sheetView showGridLines="0" workbookViewId="0">
      <selection sqref="A1:A2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46"/>
      <c r="B2" s="13" t="str">
        <f>Índice!B40</f>
        <v>Gráfico 19. Vendas mensais de etanol hidratado no Brasil, 2019-2023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14</v>
      </c>
    </row>
  </sheetData>
  <mergeCells count="1">
    <mergeCell ref="A1:A2"/>
  </mergeCells>
  <hyperlinks>
    <hyperlink ref="A1:A2" location="Índice!A1" display="Índice" xr:uid="{00000000-0004-0000-2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5"/>
  <dimension ref="A1:O4"/>
  <sheetViews>
    <sheetView showGridLines="0" workbookViewId="0">
      <selection sqref="A1:A2"/>
    </sheetView>
  </sheetViews>
  <sheetFormatPr defaultRowHeight="15" x14ac:dyDescent="0.25"/>
  <cols>
    <col min="1" max="1" width="5.85546875" bestFit="1" customWidth="1"/>
  </cols>
  <sheetData>
    <row r="1" spans="1: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46"/>
      <c r="B2" s="13" t="str">
        <f>Índice!B41</f>
        <v>Gráfico 20. Vendas mensais de etanol hidratado no Brasil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14</v>
      </c>
    </row>
  </sheetData>
  <mergeCells count="1">
    <mergeCell ref="A1:A2"/>
  </mergeCells>
  <hyperlinks>
    <hyperlink ref="A1:A2" location="Índice!A1" display="Índice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ilha36"/>
  <dimension ref="A1:O4"/>
  <sheetViews>
    <sheetView showGridLines="0" workbookViewId="0">
      <selection sqref="A1:A2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46"/>
      <c r="B2" s="13" t="str">
        <f>Índice!B42</f>
        <v>Gráfico 21. Vendas mensais de etanol total no Brasil, 2019-2023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14</v>
      </c>
    </row>
  </sheetData>
  <mergeCells count="1">
    <mergeCell ref="A1:A2"/>
  </mergeCells>
  <hyperlinks>
    <hyperlink ref="A1:A2" location="Índice!A1" display="Índice" xr:uid="{00000000-0004-0000-2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37"/>
  <dimension ref="A1:O4"/>
  <sheetViews>
    <sheetView showGridLines="0" workbookViewId="0">
      <selection sqref="A1:A2"/>
    </sheetView>
  </sheetViews>
  <sheetFormatPr defaultRowHeight="15" x14ac:dyDescent="0.25"/>
  <cols>
    <col min="1" max="1" width="5.85546875" bestFit="1" customWidth="1"/>
  </cols>
  <sheetData>
    <row r="1" spans="1: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46"/>
      <c r="B2" s="13" t="str">
        <f>Índice!B43</f>
        <v>Gráfico 22. Vendas mensais de etanol total no Brasil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14</v>
      </c>
    </row>
  </sheetData>
  <mergeCells count="1">
    <mergeCell ref="A1:A2"/>
  </mergeCells>
  <hyperlinks>
    <hyperlink ref="A1:A2" location="Índice!A1" display="Índice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38"/>
  <dimension ref="A1:B4"/>
  <sheetViews>
    <sheetView showGridLines="0" workbookViewId="0">
      <selection activeCell="I6" sqref="I6"/>
    </sheetView>
  </sheetViews>
  <sheetFormatPr defaultRowHeight="15" x14ac:dyDescent="0.25"/>
  <cols>
    <col min="1" max="1" width="5.85546875" bestFit="1" customWidth="1"/>
  </cols>
  <sheetData>
    <row r="1" spans="1:2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</row>
    <row r="2" spans="1:2" x14ac:dyDescent="0.25">
      <c r="A2" s="46"/>
      <c r="B2" s="13" t="str">
        <f>Índice!B44</f>
        <v>Gráfico 23. Vendas anuais de etanol total no Brasil, 2019-2023</v>
      </c>
    </row>
    <row r="4" spans="1:2" x14ac:dyDescent="0.25">
      <c r="B4" s="23" t="s">
        <v>14</v>
      </c>
    </row>
  </sheetData>
  <mergeCells count="1">
    <mergeCell ref="A1:A2"/>
  </mergeCells>
  <hyperlinks>
    <hyperlink ref="A1:A2" location="Índice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ilha39"/>
  <dimension ref="A1:O4"/>
  <sheetViews>
    <sheetView showGridLines="0" workbookViewId="0">
      <selection sqref="A1:A2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46"/>
      <c r="B2" s="13" t="str">
        <f>Índice!B45</f>
        <v>Gráfico 24. Vendas mensais de QAV no Brasil, 2019-2023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14</v>
      </c>
    </row>
  </sheetData>
  <mergeCells count="1">
    <mergeCell ref="A1:A2"/>
  </mergeCells>
  <hyperlinks>
    <hyperlink ref="A1:A2" location="Índice!A1" display="Índice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112"/>
  <sheetViews>
    <sheetView showGridLines="0" zoomScaleNormal="100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J89" sqref="J89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C1"/>
      <c r="J1"/>
      <c r="N1" s="1"/>
      <c r="O1" s="1"/>
    </row>
    <row r="2" spans="1:15" ht="15" x14ac:dyDescent="0.25">
      <c r="A2" s="46"/>
      <c r="B2" s="13" t="str">
        <f>Índice!B10</f>
        <v>Tabela 2. Vendas mensais de combustíveis (óleo diesel + gasolina C + etanol hidratado + QAV + GLP)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4"/>
      <c r="C4" s="14"/>
      <c r="D4" s="14"/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</row>
    <row r="5" spans="1:15" s="1" customFormat="1" ht="24" x14ac:dyDescent="0.2">
      <c r="B5" s="14"/>
      <c r="C5" s="14"/>
      <c r="D5" s="14"/>
      <c r="E5" s="18" t="s">
        <v>14</v>
      </c>
      <c r="F5" s="18" t="s">
        <v>14</v>
      </c>
      <c r="G5" s="18" t="s">
        <v>14</v>
      </c>
      <c r="H5" s="18" t="s">
        <v>14</v>
      </c>
      <c r="I5" s="18" t="s">
        <v>14</v>
      </c>
    </row>
    <row r="6" spans="1:15" s="1" customFormat="1" ht="12.75" customHeight="1" x14ac:dyDescent="0.2">
      <c r="B6" s="19">
        <f>Datas!$C$5</f>
        <v>42736</v>
      </c>
      <c r="C6" s="20">
        <f>YEAR(B6)</f>
        <v>2017</v>
      </c>
      <c r="D6" s="20">
        <f t="shared" ref="D6:D37" si="0">MONTH(B6)</f>
        <v>1</v>
      </c>
      <c r="E6" s="22">
        <f>IF(B6&lt;Datas!$C$7,'tab1'!J6,NA())</f>
        <v>10.419593990071466</v>
      </c>
      <c r="F6" s="22" t="e">
        <f>IF(B6&gt;=Datas!$C$6,'tab1'!J6,NA())</f>
        <v>#N/A</v>
      </c>
      <c r="G6" s="39">
        <v>10.242700302431256</v>
      </c>
      <c r="H6" s="39">
        <v>11.237053538052333</v>
      </c>
      <c r="I6" s="22">
        <f>H6-G6</f>
        <v>0.99435323562107669</v>
      </c>
      <c r="K6" s="6"/>
    </row>
    <row r="7" spans="1:15" s="1" customFormat="1" ht="12.75" customHeight="1" x14ac:dyDescent="0.2">
      <c r="B7" s="19">
        <f>EDATE(B6,1)</f>
        <v>42767</v>
      </c>
      <c r="C7" s="20">
        <f t="shared" ref="C7:C70" si="1">YEAR(B7)</f>
        <v>2017</v>
      </c>
      <c r="D7" s="20">
        <f t="shared" si="0"/>
        <v>2</v>
      </c>
      <c r="E7" s="22">
        <f>IF(B7&lt;Datas!$C$7,'tab1'!J7,NA())</f>
        <v>9.9620802809234394</v>
      </c>
      <c r="F7" s="22" t="e">
        <f>IF(B7&gt;=Datas!$C$6,'tab1'!J7,NA())</f>
        <v>#N/A</v>
      </c>
      <c r="G7" s="39">
        <v>9.9735449658684985</v>
      </c>
      <c r="H7" s="39">
        <v>11.000748650547269</v>
      </c>
      <c r="I7" s="22">
        <f t="shared" ref="I7:I70" si="2">H7-G7</f>
        <v>1.0272036846787707</v>
      </c>
      <c r="K7" s="6"/>
    </row>
    <row r="8" spans="1:15" s="1" customFormat="1" ht="12.75" customHeight="1" x14ac:dyDescent="0.2">
      <c r="B8" s="19">
        <f t="shared" ref="B8:B71" si="3">EDATE(B7,1)</f>
        <v>42795</v>
      </c>
      <c r="C8" s="20">
        <f t="shared" si="1"/>
        <v>2017</v>
      </c>
      <c r="D8" s="20">
        <f t="shared" si="0"/>
        <v>3</v>
      </c>
      <c r="E8" s="22">
        <f>IF(B8&lt;Datas!$C$7,'tab1'!J8,NA())</f>
        <v>11.903602658916064</v>
      </c>
      <c r="F8" s="22" t="e">
        <f>IF(B8&gt;=Datas!$C$6,'tab1'!J8,NA())</f>
        <v>#N/A</v>
      </c>
      <c r="G8" s="39">
        <v>10.533583350300471</v>
      </c>
      <c r="H8" s="39">
        <v>11.61887168040159</v>
      </c>
      <c r="I8" s="22">
        <f t="shared" si="2"/>
        <v>1.0852883301011182</v>
      </c>
      <c r="K8" s="6"/>
    </row>
    <row r="9" spans="1:15" s="1" customFormat="1" ht="12.75" customHeight="1" x14ac:dyDescent="0.2">
      <c r="B9" s="19">
        <f t="shared" si="3"/>
        <v>42826</v>
      </c>
      <c r="C9" s="20">
        <f t="shared" si="1"/>
        <v>2017</v>
      </c>
      <c r="D9" s="20">
        <f t="shared" si="0"/>
        <v>4</v>
      </c>
      <c r="E9" s="22">
        <f>IF(B9&lt;Datas!$C$7,'tab1'!J9,NA())</f>
        <v>10.403348062770061</v>
      </c>
      <c r="F9" s="22" t="e">
        <f>IF(B9&gt;=Datas!$C$6,'tab1'!J9,NA())</f>
        <v>#N/A</v>
      </c>
      <c r="G9" s="39">
        <v>8.7498265409953504</v>
      </c>
      <c r="H9" s="39">
        <v>11.363662149954683</v>
      </c>
      <c r="I9" s="22">
        <f t="shared" si="2"/>
        <v>2.6138356089593326</v>
      </c>
      <c r="K9" s="6"/>
    </row>
    <row r="10" spans="1:15" s="1" customFormat="1" ht="12.75" customHeight="1" x14ac:dyDescent="0.2">
      <c r="B10" s="19">
        <f t="shared" si="3"/>
        <v>42856</v>
      </c>
      <c r="C10" s="20">
        <f t="shared" si="1"/>
        <v>2017</v>
      </c>
      <c r="D10" s="20">
        <f t="shared" si="0"/>
        <v>5</v>
      </c>
      <c r="E10" s="22">
        <f>IF(B10&lt;Datas!$C$7,'tab1'!J10,NA())</f>
        <v>11.381117834071585</v>
      </c>
      <c r="F10" s="22" t="e">
        <f>IF(B10&gt;=Datas!$C$6,'tab1'!J10,NA())</f>
        <v>#N/A</v>
      </c>
      <c r="G10" s="39">
        <v>9.368773681393467</v>
      </c>
      <c r="H10" s="39">
        <v>11.548451183064474</v>
      </c>
      <c r="I10" s="22">
        <f t="shared" si="2"/>
        <v>2.1796775016710068</v>
      </c>
      <c r="K10" s="6"/>
    </row>
    <row r="11" spans="1:15" s="1" customFormat="1" ht="12.75" customHeight="1" x14ac:dyDescent="0.2">
      <c r="B11" s="19">
        <f t="shared" si="3"/>
        <v>42887</v>
      </c>
      <c r="C11" s="20">
        <f t="shared" si="1"/>
        <v>2017</v>
      </c>
      <c r="D11" s="20">
        <f t="shared" si="0"/>
        <v>6</v>
      </c>
      <c r="E11" s="22">
        <f>IF(B11&lt;Datas!$C$7,'tab1'!J11,NA())</f>
        <v>11.421887811164556</v>
      </c>
      <c r="F11" s="22" t="e">
        <f>IF(B11&gt;=Datas!$C$6,'tab1'!J11,NA())</f>
        <v>#N/A</v>
      </c>
      <c r="G11" s="39">
        <v>10.089648044972435</v>
      </c>
      <c r="H11" s="39">
        <v>11.55285656761176</v>
      </c>
      <c r="I11" s="22">
        <f t="shared" si="2"/>
        <v>1.4632085226393254</v>
      </c>
      <c r="K11" s="6"/>
    </row>
    <row r="12" spans="1:15" s="1" customFormat="1" ht="12.75" customHeight="1" x14ac:dyDescent="0.2">
      <c r="B12" s="19">
        <f t="shared" si="3"/>
        <v>42917</v>
      </c>
      <c r="C12" s="20">
        <f t="shared" si="1"/>
        <v>2017</v>
      </c>
      <c r="D12" s="20">
        <f t="shared" si="0"/>
        <v>7</v>
      </c>
      <c r="E12" s="22">
        <f>IF(B12&lt;Datas!$C$7,'tab1'!J12,NA())</f>
        <v>11.577781839497911</v>
      </c>
      <c r="F12" s="22" t="e">
        <f>IF(B12&gt;=Datas!$C$6,'tab1'!J12,NA())</f>
        <v>#N/A</v>
      </c>
      <c r="G12" s="39">
        <v>11.177580316607475</v>
      </c>
      <c r="H12" s="39">
        <v>12.24582529764</v>
      </c>
      <c r="I12" s="22">
        <f t="shared" si="2"/>
        <v>1.0682449810325245</v>
      </c>
      <c r="K12" s="6"/>
    </row>
    <row r="13" spans="1:15" s="1" customFormat="1" ht="12.75" customHeight="1" x14ac:dyDescent="0.2">
      <c r="B13" s="19">
        <f t="shared" si="3"/>
        <v>42948</v>
      </c>
      <c r="C13" s="20">
        <f t="shared" si="1"/>
        <v>2017</v>
      </c>
      <c r="D13" s="20">
        <f t="shared" si="0"/>
        <v>8</v>
      </c>
      <c r="E13" s="22">
        <f>IF(B13&lt;Datas!$C$7,'tab1'!J13,NA())</f>
        <v>12.027710651897669</v>
      </c>
      <c r="F13" s="22" t="e">
        <f>IF(B13&gt;=Datas!$C$6,'tab1'!J13,NA())</f>
        <v>#N/A</v>
      </c>
      <c r="G13" s="39">
        <v>11.10679675352366</v>
      </c>
      <c r="H13" s="39">
        <v>12.242247769495998</v>
      </c>
      <c r="I13" s="22">
        <f t="shared" si="2"/>
        <v>1.1354510159723379</v>
      </c>
      <c r="K13" s="6"/>
    </row>
    <row r="14" spans="1:15" s="1" customFormat="1" ht="12.75" customHeight="1" x14ac:dyDescent="0.2">
      <c r="B14" s="19">
        <f t="shared" si="3"/>
        <v>42979</v>
      </c>
      <c r="C14" s="20">
        <f t="shared" si="1"/>
        <v>2017</v>
      </c>
      <c r="D14" s="20">
        <f t="shared" si="0"/>
        <v>9</v>
      </c>
      <c r="E14" s="22">
        <f>IF(B14&lt;Datas!$C$7,'tab1'!J14,NA())</f>
        <v>11.578341195275028</v>
      </c>
      <c r="F14" s="22" t="e">
        <f>IF(B14&gt;=Datas!$C$6,'tab1'!J14,NA())</f>
        <v>#N/A</v>
      </c>
      <c r="G14" s="39">
        <v>11.198456974989716</v>
      </c>
      <c r="H14" s="39">
        <v>11.725549584909999</v>
      </c>
      <c r="I14" s="22">
        <f t="shared" si="2"/>
        <v>0.52709260992028284</v>
      </c>
      <c r="K14" s="6"/>
    </row>
    <row r="15" spans="1:15" s="1" customFormat="1" ht="12.75" customHeight="1" x14ac:dyDescent="0.2">
      <c r="B15" s="19">
        <f t="shared" si="3"/>
        <v>43009</v>
      </c>
      <c r="C15" s="20">
        <f t="shared" si="1"/>
        <v>2017</v>
      </c>
      <c r="D15" s="20">
        <f t="shared" si="0"/>
        <v>10</v>
      </c>
      <c r="E15" s="22">
        <f>IF(B15&lt;Datas!$C$7,'tab1'!J15,NA())</f>
        <v>11.806116087924261</v>
      </c>
      <c r="F15" s="22" t="e">
        <f>IF(B15&gt;=Datas!$C$6,'tab1'!J15,NA())</f>
        <v>#N/A</v>
      </c>
      <c r="G15" s="39">
        <v>11.592581019523566</v>
      </c>
      <c r="H15" s="39">
        <v>12.590880871636941</v>
      </c>
      <c r="I15" s="22">
        <f t="shared" si="2"/>
        <v>0.9982998521133748</v>
      </c>
      <c r="K15" s="6"/>
    </row>
    <row r="16" spans="1:15" s="1" customFormat="1" ht="12.75" customHeight="1" x14ac:dyDescent="0.2">
      <c r="B16" s="19">
        <f t="shared" si="3"/>
        <v>43040</v>
      </c>
      <c r="C16" s="20">
        <f t="shared" si="1"/>
        <v>2017</v>
      </c>
      <c r="D16" s="20">
        <f t="shared" si="0"/>
        <v>11</v>
      </c>
      <c r="E16" s="22">
        <f>IF(B16&lt;Datas!$C$7,'tab1'!J16,NA())</f>
        <v>11.393260992972749</v>
      </c>
      <c r="F16" s="22" t="e">
        <f>IF(B16&gt;=Datas!$C$6,'tab1'!J16,NA())</f>
        <v>#N/A</v>
      </c>
      <c r="G16" s="39">
        <v>11.158020548779188</v>
      </c>
      <c r="H16" s="39">
        <v>11.713238655920101</v>
      </c>
      <c r="I16" s="22">
        <f t="shared" si="2"/>
        <v>0.55521810714091302</v>
      </c>
      <c r="K16" s="6"/>
    </row>
    <row r="17" spans="2:11" s="1" customFormat="1" ht="12.75" customHeight="1" x14ac:dyDescent="0.2">
      <c r="B17" s="19">
        <f t="shared" si="3"/>
        <v>43070</v>
      </c>
      <c r="C17" s="20">
        <f t="shared" si="1"/>
        <v>2017</v>
      </c>
      <c r="D17" s="20">
        <f t="shared" si="0"/>
        <v>12</v>
      </c>
      <c r="E17" s="22">
        <f>IF(B17&lt;Datas!$C$7,'tab1'!J17,NA())</f>
        <v>11.457533901609114</v>
      </c>
      <c r="F17" s="22" t="e">
        <f>IF(B17&gt;=Datas!$C$6,'tab1'!J17,NA())</f>
        <v>#N/A</v>
      </c>
      <c r="G17" s="39">
        <v>11.413673026669262</v>
      </c>
      <c r="H17" s="39">
        <v>11.947384446559299</v>
      </c>
      <c r="I17" s="22">
        <f t="shared" si="2"/>
        <v>0.53371141989003767</v>
      </c>
      <c r="K17" s="6"/>
    </row>
    <row r="18" spans="2:11" s="1" customFormat="1" ht="12.75" customHeight="1" x14ac:dyDescent="0.2">
      <c r="B18" s="19">
        <f t="shared" si="3"/>
        <v>43101</v>
      </c>
      <c r="C18" s="20">
        <f t="shared" si="1"/>
        <v>2018</v>
      </c>
      <c r="D18" s="20">
        <f t="shared" si="0"/>
        <v>1</v>
      </c>
      <c r="E18" s="22">
        <f>IF(B18&lt;Datas!$C$7,'tab1'!J18,NA())</f>
        <v>10.767078304441771</v>
      </c>
      <c r="F18" s="22" t="e">
        <f>IF(B18&gt;=Datas!$C$6,'tab1'!J18,NA())</f>
        <v>#N/A</v>
      </c>
      <c r="G18" s="39">
        <f>G6</f>
        <v>10.242700302431256</v>
      </c>
      <c r="H18" s="39">
        <f t="shared" ref="H18:H81" si="4">H6</f>
        <v>11.237053538052333</v>
      </c>
      <c r="I18" s="22">
        <f t="shared" si="2"/>
        <v>0.99435323562107669</v>
      </c>
    </row>
    <row r="19" spans="2:11" s="1" customFormat="1" ht="12.75" customHeight="1" x14ac:dyDescent="0.2">
      <c r="B19" s="19">
        <f t="shared" si="3"/>
        <v>43132</v>
      </c>
      <c r="C19" s="20">
        <f t="shared" si="1"/>
        <v>2018</v>
      </c>
      <c r="D19" s="20">
        <f t="shared" si="0"/>
        <v>2</v>
      </c>
      <c r="E19" s="22">
        <f>IF(B19&lt;Datas!$C$7,'tab1'!J19,NA())</f>
        <v>10.04696454035399</v>
      </c>
      <c r="F19" s="22" t="e">
        <f>IF(B19&gt;=Datas!$C$6,'tab1'!J19,NA())</f>
        <v>#N/A</v>
      </c>
      <c r="G19" s="39">
        <f t="shared" ref="G19" si="5">G7</f>
        <v>9.9735449658684985</v>
      </c>
      <c r="H19" s="39">
        <f t="shared" si="4"/>
        <v>11.000748650547269</v>
      </c>
      <c r="I19" s="22">
        <f t="shared" si="2"/>
        <v>1.0272036846787707</v>
      </c>
    </row>
    <row r="20" spans="2:11" s="1" customFormat="1" ht="12.75" customHeight="1" x14ac:dyDescent="0.2">
      <c r="B20" s="19">
        <f t="shared" si="3"/>
        <v>43160</v>
      </c>
      <c r="C20" s="20">
        <f t="shared" si="1"/>
        <v>2018</v>
      </c>
      <c r="D20" s="20">
        <f t="shared" si="0"/>
        <v>3</v>
      </c>
      <c r="E20" s="22">
        <f>IF(B20&lt;Datas!$C$7,'tab1'!J20,NA())</f>
        <v>11.609243673288788</v>
      </c>
      <c r="F20" s="22" t="e">
        <f>IF(B20&gt;=Datas!$C$6,'tab1'!J20,NA())</f>
        <v>#N/A</v>
      </c>
      <c r="G20" s="39">
        <f t="shared" ref="G20" si="6">G8</f>
        <v>10.533583350300471</v>
      </c>
      <c r="H20" s="39">
        <f t="shared" si="4"/>
        <v>11.61887168040159</v>
      </c>
      <c r="I20" s="22">
        <f t="shared" si="2"/>
        <v>1.0852883301011182</v>
      </c>
    </row>
    <row r="21" spans="2:11" s="1" customFormat="1" ht="12.75" customHeight="1" x14ac:dyDescent="0.2">
      <c r="B21" s="19">
        <f t="shared" si="3"/>
        <v>43191</v>
      </c>
      <c r="C21" s="20">
        <f t="shared" si="1"/>
        <v>2018</v>
      </c>
      <c r="D21" s="20">
        <f t="shared" si="0"/>
        <v>4</v>
      </c>
      <c r="E21" s="22">
        <f>IF(B21&lt;Datas!$C$7,'tab1'!J21,NA())</f>
        <v>11.006929588029186</v>
      </c>
      <c r="F21" s="22" t="e">
        <f>IF(B21&gt;=Datas!$C$6,'tab1'!J21,NA())</f>
        <v>#N/A</v>
      </c>
      <c r="G21" s="39">
        <f t="shared" ref="G21" si="7">G9</f>
        <v>8.7498265409953504</v>
      </c>
      <c r="H21" s="39">
        <f t="shared" si="4"/>
        <v>11.363662149954683</v>
      </c>
      <c r="I21" s="22">
        <f t="shared" si="2"/>
        <v>2.6138356089593326</v>
      </c>
    </row>
    <row r="22" spans="2:11" s="1" customFormat="1" ht="12.75" customHeight="1" x14ac:dyDescent="0.2">
      <c r="B22" s="19">
        <f t="shared" si="3"/>
        <v>43221</v>
      </c>
      <c r="C22" s="20">
        <f t="shared" si="1"/>
        <v>2018</v>
      </c>
      <c r="D22" s="20">
        <f t="shared" si="0"/>
        <v>5</v>
      </c>
      <c r="E22" s="22">
        <f>IF(B22&lt;Datas!$C$7,'tab1'!J22,NA())</f>
        <v>9.8436084819901097</v>
      </c>
      <c r="F22" s="22" t="e">
        <f>IF(B22&gt;=Datas!$C$6,'tab1'!J22,NA())</f>
        <v>#N/A</v>
      </c>
      <c r="G22" s="39">
        <f t="shared" ref="G22" si="8">G10</f>
        <v>9.368773681393467</v>
      </c>
      <c r="H22" s="39">
        <f t="shared" si="4"/>
        <v>11.548451183064474</v>
      </c>
      <c r="I22" s="22">
        <f t="shared" si="2"/>
        <v>2.1796775016710068</v>
      </c>
    </row>
    <row r="23" spans="2:11" s="1" customFormat="1" ht="12.75" customHeight="1" x14ac:dyDescent="0.2">
      <c r="B23" s="19">
        <f t="shared" si="3"/>
        <v>43252</v>
      </c>
      <c r="C23" s="20">
        <f t="shared" si="1"/>
        <v>2018</v>
      </c>
      <c r="D23" s="20">
        <f t="shared" si="0"/>
        <v>6</v>
      </c>
      <c r="E23" s="22">
        <f>IF(B23&lt;Datas!$C$7,'tab1'!J23,NA())</f>
        <v>11.813694038232667</v>
      </c>
      <c r="F23" s="22" t="e">
        <f>IF(B23&gt;=Datas!$C$6,'tab1'!J23,NA())</f>
        <v>#N/A</v>
      </c>
      <c r="G23" s="39">
        <f t="shared" ref="G23" si="9">G11</f>
        <v>10.089648044972435</v>
      </c>
      <c r="H23" s="39">
        <f t="shared" si="4"/>
        <v>11.55285656761176</v>
      </c>
      <c r="I23" s="22">
        <f t="shared" si="2"/>
        <v>1.4632085226393254</v>
      </c>
    </row>
    <row r="24" spans="2:11" s="1" customFormat="1" ht="12.75" customHeight="1" x14ac:dyDescent="0.2">
      <c r="B24" s="19">
        <f t="shared" si="3"/>
        <v>43282</v>
      </c>
      <c r="C24" s="20">
        <f t="shared" si="1"/>
        <v>2018</v>
      </c>
      <c r="D24" s="20">
        <f t="shared" si="0"/>
        <v>7</v>
      </c>
      <c r="E24" s="22">
        <f>IF(B24&lt;Datas!$C$7,'tab1'!J24,NA())</f>
        <v>11.621563225848773</v>
      </c>
      <c r="F24" s="22" t="e">
        <f>IF(B24&gt;=Datas!$C$6,'tab1'!J24,NA())</f>
        <v>#N/A</v>
      </c>
      <c r="G24" s="39">
        <f t="shared" ref="G24" si="10">G12</f>
        <v>11.177580316607475</v>
      </c>
      <c r="H24" s="39">
        <f t="shared" si="4"/>
        <v>12.24582529764</v>
      </c>
      <c r="I24" s="22">
        <f t="shared" si="2"/>
        <v>1.0682449810325245</v>
      </c>
    </row>
    <row r="25" spans="2:11" s="1" customFormat="1" ht="12.75" customHeight="1" x14ac:dyDescent="0.2">
      <c r="B25" s="19">
        <f t="shared" si="3"/>
        <v>43313</v>
      </c>
      <c r="C25" s="20">
        <f t="shared" si="1"/>
        <v>2018</v>
      </c>
      <c r="D25" s="20">
        <f t="shared" si="0"/>
        <v>8</v>
      </c>
      <c r="E25" s="22">
        <f>IF(B25&lt;Datas!$C$7,'tab1'!J25,NA())</f>
        <v>12.340122400085217</v>
      </c>
      <c r="F25" s="22" t="e">
        <f>IF(B25&gt;=Datas!$C$6,'tab1'!J25,NA())</f>
        <v>#N/A</v>
      </c>
      <c r="G25" s="39">
        <f t="shared" ref="G25" si="11">G13</f>
        <v>11.10679675352366</v>
      </c>
      <c r="H25" s="39">
        <f t="shared" si="4"/>
        <v>12.242247769495998</v>
      </c>
      <c r="I25" s="22">
        <f t="shared" si="2"/>
        <v>1.1354510159723379</v>
      </c>
    </row>
    <row r="26" spans="2:11" s="1" customFormat="1" ht="12.75" customHeight="1" x14ac:dyDescent="0.2">
      <c r="B26" s="19">
        <f t="shared" si="3"/>
        <v>43344</v>
      </c>
      <c r="C26" s="20">
        <f t="shared" si="1"/>
        <v>2018</v>
      </c>
      <c r="D26" s="20">
        <f t="shared" si="0"/>
        <v>9</v>
      </c>
      <c r="E26" s="22">
        <f>IF(B26&lt;Datas!$C$7,'tab1'!J26,NA())</f>
        <v>11.451374197133127</v>
      </c>
      <c r="F26" s="22" t="e">
        <f>IF(B26&gt;=Datas!$C$6,'tab1'!J26,NA())</f>
        <v>#N/A</v>
      </c>
      <c r="G26" s="39">
        <f t="shared" ref="G26" si="12">G14</f>
        <v>11.198456974989716</v>
      </c>
      <c r="H26" s="39">
        <f t="shared" si="4"/>
        <v>11.725549584909999</v>
      </c>
      <c r="I26" s="22">
        <f t="shared" si="2"/>
        <v>0.52709260992028284</v>
      </c>
    </row>
    <row r="27" spans="2:11" s="1" customFormat="1" ht="12.75" customHeight="1" x14ac:dyDescent="0.2">
      <c r="B27" s="19">
        <f t="shared" si="3"/>
        <v>43374</v>
      </c>
      <c r="C27" s="20">
        <f t="shared" si="1"/>
        <v>2018</v>
      </c>
      <c r="D27" s="20">
        <f t="shared" si="0"/>
        <v>10</v>
      </c>
      <c r="E27" s="22">
        <f>IF(B27&lt;Datas!$C$7,'tab1'!J27,NA())</f>
        <v>12.128198244136771</v>
      </c>
      <c r="F27" s="22" t="e">
        <f>IF(B27&gt;=Datas!$C$6,'tab1'!J27,NA())</f>
        <v>#N/A</v>
      </c>
      <c r="G27" s="39">
        <f t="shared" ref="G27" si="13">G15</f>
        <v>11.592581019523566</v>
      </c>
      <c r="H27" s="39">
        <f t="shared" si="4"/>
        <v>12.590880871636941</v>
      </c>
      <c r="I27" s="22">
        <f t="shared" si="2"/>
        <v>0.9982998521133748</v>
      </c>
    </row>
    <row r="28" spans="2:11" s="1" customFormat="1" ht="12.75" customHeight="1" x14ac:dyDescent="0.2">
      <c r="B28" s="19">
        <f t="shared" si="3"/>
        <v>43405</v>
      </c>
      <c r="C28" s="20">
        <f t="shared" si="1"/>
        <v>2018</v>
      </c>
      <c r="D28" s="20">
        <f t="shared" si="0"/>
        <v>11</v>
      </c>
      <c r="E28" s="22">
        <f>IF(B28&lt;Datas!$C$7,'tab1'!J28,NA())</f>
        <v>11.504285439546381</v>
      </c>
      <c r="F28" s="22" t="e">
        <f>IF(B28&gt;=Datas!$C$6,'tab1'!J28,NA())</f>
        <v>#N/A</v>
      </c>
      <c r="G28" s="39">
        <f t="shared" ref="G28" si="14">G16</f>
        <v>11.158020548779188</v>
      </c>
      <c r="H28" s="39">
        <f t="shared" si="4"/>
        <v>11.713238655920101</v>
      </c>
      <c r="I28" s="22">
        <f t="shared" si="2"/>
        <v>0.55521810714091302</v>
      </c>
    </row>
    <row r="29" spans="2:11" s="1" customFormat="1" ht="12.75" customHeight="1" x14ac:dyDescent="0.2">
      <c r="B29" s="19">
        <f t="shared" si="3"/>
        <v>43435</v>
      </c>
      <c r="C29" s="20">
        <f t="shared" si="1"/>
        <v>2018</v>
      </c>
      <c r="D29" s="20">
        <f t="shared" si="0"/>
        <v>12</v>
      </c>
      <c r="E29" s="22">
        <f>IF(B29&lt;Datas!$C$7,'tab1'!J29,NA())</f>
        <v>11.698224175194825</v>
      </c>
      <c r="F29" s="22" t="e">
        <f>IF(B29&gt;=Datas!$C$6,'tab1'!J29,NA())</f>
        <v>#N/A</v>
      </c>
      <c r="G29" s="39">
        <f t="shared" ref="G29" si="15">G17</f>
        <v>11.413673026669262</v>
      </c>
      <c r="H29" s="39">
        <f t="shared" si="4"/>
        <v>11.947384446559299</v>
      </c>
      <c r="I29" s="22">
        <f t="shared" si="2"/>
        <v>0.53371141989003767</v>
      </c>
    </row>
    <row r="30" spans="2:11" s="1" customFormat="1" ht="12.75" customHeight="1" x14ac:dyDescent="0.2">
      <c r="B30" s="19">
        <f t="shared" si="3"/>
        <v>43466</v>
      </c>
      <c r="C30" s="20">
        <f t="shared" si="1"/>
        <v>2019</v>
      </c>
      <c r="D30" s="20">
        <f t="shared" si="0"/>
        <v>1</v>
      </c>
      <c r="E30" s="22">
        <f>IF(B30&lt;Datas!$C$7,'tab1'!J30,NA())</f>
        <v>11.677820304384687</v>
      </c>
      <c r="F30" s="22" t="e">
        <f>IF(B30&gt;=Datas!$C$6,'tab1'!J30,NA())</f>
        <v>#N/A</v>
      </c>
      <c r="G30" s="39">
        <f t="shared" ref="G30" si="16">G18</f>
        <v>10.242700302431256</v>
      </c>
      <c r="H30" s="39">
        <f t="shared" si="4"/>
        <v>11.237053538052333</v>
      </c>
      <c r="I30" s="22">
        <f t="shared" si="2"/>
        <v>0.99435323562107669</v>
      </c>
    </row>
    <row r="31" spans="2:11" s="1" customFormat="1" ht="12.75" customHeight="1" x14ac:dyDescent="0.2">
      <c r="B31" s="19">
        <f t="shared" si="3"/>
        <v>43497</v>
      </c>
      <c r="C31" s="20">
        <f t="shared" si="1"/>
        <v>2019</v>
      </c>
      <c r="D31" s="20">
        <f t="shared" si="0"/>
        <v>2</v>
      </c>
      <c r="E31" s="22">
        <f>IF(B31&lt;Datas!$C$7,'tab1'!J31,NA())</f>
        <v>10.807850395661768</v>
      </c>
      <c r="F31" s="22" t="e">
        <f>IF(B31&gt;=Datas!$C$6,'tab1'!J31,NA())</f>
        <v>#N/A</v>
      </c>
      <c r="G31" s="39">
        <f t="shared" ref="G31" si="17">G19</f>
        <v>9.9735449658684985</v>
      </c>
      <c r="H31" s="39">
        <f t="shared" si="4"/>
        <v>11.000748650547269</v>
      </c>
      <c r="I31" s="22">
        <f t="shared" si="2"/>
        <v>1.0272036846787707</v>
      </c>
    </row>
    <row r="32" spans="2:11" s="1" customFormat="1" ht="12.75" customHeight="1" x14ac:dyDescent="0.2">
      <c r="B32" s="19">
        <f t="shared" si="3"/>
        <v>43525</v>
      </c>
      <c r="C32" s="20">
        <f t="shared" si="1"/>
        <v>2019</v>
      </c>
      <c r="D32" s="20">
        <f t="shared" si="0"/>
        <v>3</v>
      </c>
      <c r="E32" s="22">
        <f>IF(B32&lt;Datas!$C$7,'tab1'!J32,NA())</f>
        <v>11.118976254834381</v>
      </c>
      <c r="F32" s="22" t="e">
        <f>IF(B32&gt;=Datas!$C$6,'tab1'!J32,NA())</f>
        <v>#N/A</v>
      </c>
      <c r="G32" s="39">
        <f t="shared" ref="G32" si="18">G20</f>
        <v>10.533583350300471</v>
      </c>
      <c r="H32" s="39">
        <f t="shared" si="4"/>
        <v>11.61887168040159</v>
      </c>
      <c r="I32" s="22">
        <f t="shared" si="2"/>
        <v>1.0852883301011182</v>
      </c>
    </row>
    <row r="33" spans="2:9" s="1" customFormat="1" ht="12.75" customHeight="1" x14ac:dyDescent="0.2">
      <c r="B33" s="19">
        <f t="shared" si="3"/>
        <v>43556</v>
      </c>
      <c r="C33" s="20">
        <f t="shared" si="1"/>
        <v>2019</v>
      </c>
      <c r="D33" s="20">
        <f t="shared" si="0"/>
        <v>4</v>
      </c>
      <c r="E33" s="22">
        <f>IF(B33&lt;Datas!$C$7,'tab1'!J33,NA())</f>
        <v>11.458095219575057</v>
      </c>
      <c r="F33" s="22" t="e">
        <f>IF(B33&gt;=Datas!$C$6,'tab1'!J33,NA())</f>
        <v>#N/A</v>
      </c>
      <c r="G33" s="39">
        <f t="shared" ref="G33" si="19">G21</f>
        <v>8.7498265409953504</v>
      </c>
      <c r="H33" s="39">
        <f t="shared" si="4"/>
        <v>11.363662149954683</v>
      </c>
      <c r="I33" s="22">
        <f t="shared" si="2"/>
        <v>2.6138356089593326</v>
      </c>
    </row>
    <row r="34" spans="2:9" s="1" customFormat="1" ht="12.75" customHeight="1" x14ac:dyDescent="0.2">
      <c r="B34" s="19">
        <f t="shared" si="3"/>
        <v>43586</v>
      </c>
      <c r="C34" s="20">
        <f t="shared" si="1"/>
        <v>2019</v>
      </c>
      <c r="D34" s="20">
        <f t="shared" si="0"/>
        <v>5</v>
      </c>
      <c r="E34" s="22">
        <f>IF(B34&lt;Datas!$C$7,'tab1'!J34,NA())</f>
        <v>11.89178705422249</v>
      </c>
      <c r="F34" s="22" t="e">
        <f>IF(B34&gt;=Datas!$C$6,'tab1'!J34,NA())</f>
        <v>#N/A</v>
      </c>
      <c r="G34" s="39">
        <f t="shared" ref="G34" si="20">G22</f>
        <v>9.368773681393467</v>
      </c>
      <c r="H34" s="39">
        <f t="shared" si="4"/>
        <v>11.548451183064474</v>
      </c>
      <c r="I34" s="22">
        <f t="shared" si="2"/>
        <v>2.1796775016710068</v>
      </c>
    </row>
    <row r="35" spans="2:9" s="1" customFormat="1" ht="12.75" customHeight="1" x14ac:dyDescent="0.2">
      <c r="B35" s="19">
        <f t="shared" si="3"/>
        <v>43617</v>
      </c>
      <c r="C35" s="20">
        <f t="shared" si="1"/>
        <v>2019</v>
      </c>
      <c r="D35" s="20">
        <f t="shared" si="0"/>
        <v>6</v>
      </c>
      <c r="E35" s="22">
        <f>IF(B35&lt;Datas!$C$7,'tab1'!J35,NA())</f>
        <v>10.940930215000652</v>
      </c>
      <c r="F35" s="22" t="e">
        <f>IF(B35&gt;=Datas!$C$6,'tab1'!J35,NA())</f>
        <v>#N/A</v>
      </c>
      <c r="G35" s="39">
        <f t="shared" ref="G35" si="21">G23</f>
        <v>10.089648044972435</v>
      </c>
      <c r="H35" s="39">
        <f t="shared" si="4"/>
        <v>11.55285656761176</v>
      </c>
      <c r="I35" s="22">
        <f t="shared" si="2"/>
        <v>1.4632085226393254</v>
      </c>
    </row>
    <row r="36" spans="2:9" s="1" customFormat="1" ht="12.75" customHeight="1" x14ac:dyDescent="0.2">
      <c r="B36" s="19">
        <f t="shared" si="3"/>
        <v>43647</v>
      </c>
      <c r="C36" s="20">
        <f t="shared" si="1"/>
        <v>2019</v>
      </c>
      <c r="D36" s="20">
        <f t="shared" si="0"/>
        <v>7</v>
      </c>
      <c r="E36" s="22">
        <f>IF(B36&lt;Datas!$C$7,'tab1'!J36,NA())</f>
        <v>12.335348017520976</v>
      </c>
      <c r="F36" s="22" t="e">
        <f>IF(B36&gt;=Datas!$C$6,'tab1'!J36,NA())</f>
        <v>#N/A</v>
      </c>
      <c r="G36" s="39">
        <f t="shared" ref="G36" si="22">G24</f>
        <v>11.177580316607475</v>
      </c>
      <c r="H36" s="39">
        <f t="shared" si="4"/>
        <v>12.24582529764</v>
      </c>
      <c r="I36" s="22">
        <f t="shared" si="2"/>
        <v>1.0682449810325245</v>
      </c>
    </row>
    <row r="37" spans="2:9" s="1" customFormat="1" ht="12.75" customHeight="1" x14ac:dyDescent="0.2">
      <c r="B37" s="19">
        <f t="shared" si="3"/>
        <v>43678</v>
      </c>
      <c r="C37" s="20">
        <f t="shared" si="1"/>
        <v>2019</v>
      </c>
      <c r="D37" s="20">
        <f t="shared" si="0"/>
        <v>8</v>
      </c>
      <c r="E37" s="22">
        <f>IF(B37&lt;Datas!$C$7,'tab1'!J37,NA())</f>
        <v>12.379403763812206</v>
      </c>
      <c r="F37" s="22" t="e">
        <f>IF(B37&gt;=Datas!$C$6,'tab1'!J37,NA())</f>
        <v>#N/A</v>
      </c>
      <c r="G37" s="39">
        <f t="shared" ref="G37" si="23">G25</f>
        <v>11.10679675352366</v>
      </c>
      <c r="H37" s="39">
        <f t="shared" si="4"/>
        <v>12.242247769495998</v>
      </c>
      <c r="I37" s="22">
        <f t="shared" si="2"/>
        <v>1.1354510159723379</v>
      </c>
    </row>
    <row r="38" spans="2:9" s="1" customFormat="1" ht="12.75" customHeight="1" x14ac:dyDescent="0.2">
      <c r="B38" s="19">
        <f t="shared" si="3"/>
        <v>43709</v>
      </c>
      <c r="C38" s="20">
        <f t="shared" si="1"/>
        <v>2019</v>
      </c>
      <c r="D38" s="20">
        <f t="shared" ref="D38:D69" si="24">MONTH(B38)</f>
        <v>9</v>
      </c>
      <c r="E38" s="22">
        <f>IF(B38&lt;Datas!$C$7,'tab1'!J38,NA())</f>
        <v>11.645061510662414</v>
      </c>
      <c r="F38" s="22" t="e">
        <f>IF(B38&gt;=Datas!$C$6,'tab1'!J38,NA())</f>
        <v>#N/A</v>
      </c>
      <c r="G38" s="39">
        <f t="shared" ref="G38" si="25">G26</f>
        <v>11.198456974989716</v>
      </c>
      <c r="H38" s="39">
        <f t="shared" si="4"/>
        <v>11.725549584909999</v>
      </c>
      <c r="I38" s="22">
        <f t="shared" si="2"/>
        <v>0.52709260992028284</v>
      </c>
    </row>
    <row r="39" spans="2:9" s="1" customFormat="1" ht="12.75" customHeight="1" x14ac:dyDescent="0.2">
      <c r="B39" s="19">
        <f t="shared" si="3"/>
        <v>43739</v>
      </c>
      <c r="C39" s="20">
        <f t="shared" si="1"/>
        <v>2019</v>
      </c>
      <c r="D39" s="20">
        <f t="shared" si="24"/>
        <v>10</v>
      </c>
      <c r="E39" s="22">
        <f>IF(B39&lt;Datas!$C$7,'tab1'!J39,NA())</f>
        <v>12.800347066218213</v>
      </c>
      <c r="F39" s="22" t="e">
        <f>IF(B39&gt;=Datas!$C$6,'tab1'!J39,NA())</f>
        <v>#N/A</v>
      </c>
      <c r="G39" s="39">
        <f t="shared" ref="G39" si="26">G27</f>
        <v>11.592581019523566</v>
      </c>
      <c r="H39" s="39">
        <f t="shared" si="4"/>
        <v>12.590880871636941</v>
      </c>
      <c r="I39" s="22">
        <f t="shared" si="2"/>
        <v>0.9982998521133748</v>
      </c>
    </row>
    <row r="40" spans="2:9" s="1" customFormat="1" ht="12.75" customHeight="1" x14ac:dyDescent="0.2">
      <c r="B40" s="19">
        <f t="shared" si="3"/>
        <v>43770</v>
      </c>
      <c r="C40" s="20">
        <f t="shared" si="1"/>
        <v>2019</v>
      </c>
      <c r="D40" s="20">
        <f t="shared" si="24"/>
        <v>11</v>
      </c>
      <c r="E40" s="22">
        <f>IF(B40&lt;Datas!$C$7,'tab1'!J40,NA())</f>
        <v>11.871934538581444</v>
      </c>
      <c r="F40" s="22" t="e">
        <f>IF(B40&gt;=Datas!$C$6,'tab1'!J40,NA())</f>
        <v>#N/A</v>
      </c>
      <c r="G40" s="39">
        <f t="shared" ref="G40" si="27">G28</f>
        <v>11.158020548779188</v>
      </c>
      <c r="H40" s="39">
        <f t="shared" si="4"/>
        <v>11.713238655920101</v>
      </c>
      <c r="I40" s="22">
        <f t="shared" si="2"/>
        <v>0.55521810714091302</v>
      </c>
    </row>
    <row r="41" spans="2:9" s="1" customFormat="1" ht="12.75" customHeight="1" x14ac:dyDescent="0.2">
      <c r="B41" s="19">
        <f t="shared" si="3"/>
        <v>43800</v>
      </c>
      <c r="C41" s="20">
        <f t="shared" si="1"/>
        <v>2019</v>
      </c>
      <c r="D41" s="20">
        <f t="shared" si="24"/>
        <v>12</v>
      </c>
      <c r="E41" s="22">
        <f>IF(B41&lt;Datas!$C$7,'tab1'!J41,NA())</f>
        <v>11.71912373328027</v>
      </c>
      <c r="F41" s="22" t="e">
        <f>IF(B41&gt;=Datas!$C$6,'tab1'!J41,NA())</f>
        <v>#N/A</v>
      </c>
      <c r="G41" s="39">
        <f t="shared" ref="G41" si="28">G29</f>
        <v>11.413673026669262</v>
      </c>
      <c r="H41" s="39">
        <f t="shared" si="4"/>
        <v>11.947384446559299</v>
      </c>
      <c r="I41" s="22">
        <f t="shared" si="2"/>
        <v>0.53371141989003767</v>
      </c>
    </row>
    <row r="42" spans="2:9" s="1" customFormat="1" ht="12.75" customHeight="1" x14ac:dyDescent="0.2">
      <c r="B42" s="19">
        <f t="shared" si="3"/>
        <v>43831</v>
      </c>
      <c r="C42" s="20">
        <f t="shared" si="1"/>
        <v>2020</v>
      </c>
      <c r="D42" s="20">
        <f t="shared" si="24"/>
        <v>1</v>
      </c>
      <c r="E42" s="22">
        <f>IF(B42&lt;Datas!$C$7,'tab1'!J42,NA())</f>
        <v>11.306260715034821</v>
      </c>
      <c r="F42" s="22" t="e">
        <f>IF(B42&gt;=Datas!$C$6,'tab1'!J42,NA())</f>
        <v>#N/A</v>
      </c>
      <c r="G42" s="39">
        <f t="shared" ref="G42" si="29">G30</f>
        <v>10.242700302431256</v>
      </c>
      <c r="H42" s="39">
        <f t="shared" si="4"/>
        <v>11.237053538052333</v>
      </c>
      <c r="I42" s="22">
        <f t="shared" si="2"/>
        <v>0.99435323562107669</v>
      </c>
    </row>
    <row r="43" spans="2:9" s="1" customFormat="1" ht="12.75" customHeight="1" x14ac:dyDescent="0.2">
      <c r="B43" s="19">
        <f t="shared" si="3"/>
        <v>43862</v>
      </c>
      <c r="C43" s="20">
        <f t="shared" si="1"/>
        <v>2020</v>
      </c>
      <c r="D43" s="20">
        <f t="shared" si="24"/>
        <v>2</v>
      </c>
      <c r="E43" s="22">
        <f>IF(B43&lt;Datas!$C$7,'tab1'!J43,NA())</f>
        <v>11.030549475897944</v>
      </c>
      <c r="F43" s="22" t="e">
        <f>IF(B43&gt;=Datas!$C$6,'tab1'!J43,NA())</f>
        <v>#N/A</v>
      </c>
      <c r="G43" s="39">
        <f t="shared" ref="G43" si="30">G31</f>
        <v>9.9735449658684985</v>
      </c>
      <c r="H43" s="39">
        <f t="shared" si="4"/>
        <v>11.000748650547269</v>
      </c>
      <c r="I43" s="22">
        <f t="shared" si="2"/>
        <v>1.0272036846787707</v>
      </c>
    </row>
    <row r="44" spans="2:9" s="1" customFormat="1" ht="12.75" customHeight="1" x14ac:dyDescent="0.2">
      <c r="B44" s="19">
        <f t="shared" si="3"/>
        <v>43891</v>
      </c>
      <c r="C44" s="20">
        <f t="shared" si="1"/>
        <v>2020</v>
      </c>
      <c r="D44" s="20">
        <f t="shared" si="24"/>
        <v>3</v>
      </c>
      <c r="E44" s="22">
        <f>IF(B44&lt;Datas!$C$7,'tab1'!J44,NA())</f>
        <v>10.584525781450955</v>
      </c>
      <c r="F44" s="22" t="e">
        <f>IF(B44&gt;=Datas!$C$6,'tab1'!J44,NA())</f>
        <v>#N/A</v>
      </c>
      <c r="G44" s="39">
        <f t="shared" ref="G44" si="31">G32</f>
        <v>10.533583350300471</v>
      </c>
      <c r="H44" s="39">
        <f t="shared" si="4"/>
        <v>11.61887168040159</v>
      </c>
      <c r="I44" s="22">
        <f t="shared" si="2"/>
        <v>1.0852883301011182</v>
      </c>
    </row>
    <row r="45" spans="2:9" s="1" customFormat="1" ht="12.75" customHeight="1" x14ac:dyDescent="0.2">
      <c r="B45" s="19">
        <f t="shared" si="3"/>
        <v>43922</v>
      </c>
      <c r="C45" s="20">
        <f t="shared" si="1"/>
        <v>2020</v>
      </c>
      <c r="D45" s="20">
        <f t="shared" si="24"/>
        <v>4</v>
      </c>
      <c r="E45" s="22">
        <f>IF(B45&lt;Datas!$C$7,'tab1'!J45,NA())</f>
        <v>8.7985455187663728</v>
      </c>
      <c r="F45" s="22" t="e">
        <f>IF(B45&gt;=Datas!$C$6,'tab1'!J45,NA())</f>
        <v>#N/A</v>
      </c>
      <c r="G45" s="39">
        <f t="shared" ref="G45" si="32">G33</f>
        <v>8.7498265409953504</v>
      </c>
      <c r="H45" s="39">
        <f t="shared" si="4"/>
        <v>11.363662149954683</v>
      </c>
      <c r="I45" s="22">
        <f t="shared" si="2"/>
        <v>2.6138356089593326</v>
      </c>
    </row>
    <row r="46" spans="2:9" s="1" customFormat="1" ht="12.75" customHeight="1" x14ac:dyDescent="0.2">
      <c r="B46" s="19">
        <f t="shared" si="3"/>
        <v>43952</v>
      </c>
      <c r="C46" s="20">
        <f t="shared" si="1"/>
        <v>2020</v>
      </c>
      <c r="D46" s="20">
        <f t="shared" si="24"/>
        <v>5</v>
      </c>
      <c r="E46" s="22">
        <f>IF(B46&lt;Datas!$C$7,'tab1'!J46,NA())</f>
        <v>9.633929435757782</v>
      </c>
      <c r="F46" s="22" t="e">
        <f>IF(B46&gt;=Datas!$C$6,'tab1'!J46,NA())</f>
        <v>#N/A</v>
      </c>
      <c r="G46" s="39">
        <f t="shared" ref="G46" si="33">G34</f>
        <v>9.368773681393467</v>
      </c>
      <c r="H46" s="39">
        <f t="shared" si="4"/>
        <v>11.548451183064474</v>
      </c>
      <c r="I46" s="22">
        <f t="shared" si="2"/>
        <v>2.1796775016710068</v>
      </c>
    </row>
    <row r="47" spans="2:9" s="1" customFormat="1" ht="12.75" customHeight="1" x14ac:dyDescent="0.2">
      <c r="B47" s="19">
        <f t="shared" si="3"/>
        <v>43983</v>
      </c>
      <c r="C47" s="20">
        <f t="shared" si="1"/>
        <v>2020</v>
      </c>
      <c r="D47" s="20">
        <f t="shared" si="24"/>
        <v>6</v>
      </c>
      <c r="E47" s="22">
        <f>IF(B47&lt;Datas!$C$7,'tab1'!J47,NA())</f>
        <v>10.302336962937073</v>
      </c>
      <c r="F47" s="22" t="e">
        <f>IF(B47&gt;=Datas!$C$6,'tab1'!J47,NA())</f>
        <v>#N/A</v>
      </c>
      <c r="G47" s="39">
        <f t="shared" ref="G47" si="34">G35</f>
        <v>10.089648044972435</v>
      </c>
      <c r="H47" s="39">
        <f t="shared" si="4"/>
        <v>11.55285656761176</v>
      </c>
      <c r="I47" s="22">
        <f t="shared" si="2"/>
        <v>1.4632085226393254</v>
      </c>
    </row>
    <row r="48" spans="2:9" s="1" customFormat="1" ht="12.75" customHeight="1" x14ac:dyDescent="0.2">
      <c r="B48" s="19">
        <f t="shared" si="3"/>
        <v>44013</v>
      </c>
      <c r="C48" s="20">
        <f t="shared" si="1"/>
        <v>2020</v>
      </c>
      <c r="D48" s="20">
        <f t="shared" si="24"/>
        <v>7</v>
      </c>
      <c r="E48" s="22">
        <f>IF(B48&lt;Datas!$C$7,'tab1'!J48,NA())</f>
        <v>11.342234001631251</v>
      </c>
      <c r="F48" s="22" t="e">
        <f>IF(B48&gt;=Datas!$C$6,'tab1'!J48,NA())</f>
        <v>#N/A</v>
      </c>
      <c r="G48" s="39">
        <f t="shared" ref="G48" si="35">G36</f>
        <v>11.177580316607475</v>
      </c>
      <c r="H48" s="39">
        <f t="shared" si="4"/>
        <v>12.24582529764</v>
      </c>
      <c r="I48" s="22">
        <f t="shared" si="2"/>
        <v>1.0682449810325245</v>
      </c>
    </row>
    <row r="49" spans="2:9" s="1" customFormat="1" ht="12.75" customHeight="1" x14ac:dyDescent="0.2">
      <c r="B49" s="19">
        <f t="shared" si="3"/>
        <v>44044</v>
      </c>
      <c r="C49" s="20">
        <f t="shared" si="1"/>
        <v>2020</v>
      </c>
      <c r="D49" s="20">
        <f t="shared" si="24"/>
        <v>8</v>
      </c>
      <c r="E49" s="22">
        <f>IF(B49&lt;Datas!$C$7,'tab1'!J49,NA())</f>
        <v>11.237462271345914</v>
      </c>
      <c r="F49" s="22" t="e">
        <f>IF(B49&gt;=Datas!$C$6,'tab1'!J49,NA())</f>
        <v>#N/A</v>
      </c>
      <c r="G49" s="39">
        <f t="shared" ref="G49" si="36">G37</f>
        <v>11.10679675352366</v>
      </c>
      <c r="H49" s="39">
        <f t="shared" si="4"/>
        <v>12.242247769495998</v>
      </c>
      <c r="I49" s="22">
        <f t="shared" si="2"/>
        <v>1.1354510159723379</v>
      </c>
    </row>
    <row r="50" spans="2:9" s="1" customFormat="1" ht="12.75" customHeight="1" x14ac:dyDescent="0.2">
      <c r="B50" s="19">
        <f t="shared" si="3"/>
        <v>44075</v>
      </c>
      <c r="C50" s="20">
        <f t="shared" si="1"/>
        <v>2020</v>
      </c>
      <c r="D50" s="20">
        <f t="shared" si="24"/>
        <v>9</v>
      </c>
      <c r="E50" s="22">
        <f>IF(B50&lt;Datas!$C$7,'tab1'!J50,NA())</f>
        <v>11.627867045568552</v>
      </c>
      <c r="F50" s="22" t="e">
        <f>IF(B50&gt;=Datas!$C$6,'tab1'!J50,NA())</f>
        <v>#N/A</v>
      </c>
      <c r="G50" s="39">
        <f t="shared" ref="G50" si="37">G38</f>
        <v>11.198456974989716</v>
      </c>
      <c r="H50" s="39">
        <f t="shared" si="4"/>
        <v>11.725549584909999</v>
      </c>
      <c r="I50" s="22">
        <f t="shared" si="2"/>
        <v>0.52709260992028284</v>
      </c>
    </row>
    <row r="51" spans="2:9" s="1" customFormat="1" ht="12.75" customHeight="1" x14ac:dyDescent="0.2">
      <c r="B51" s="19">
        <f t="shared" si="3"/>
        <v>44105</v>
      </c>
      <c r="C51" s="20">
        <f t="shared" si="1"/>
        <v>2020</v>
      </c>
      <c r="D51" s="20">
        <f t="shared" si="24"/>
        <v>10</v>
      </c>
      <c r="E51" s="22">
        <f>IF(B51&lt;Datas!$C$7,'tab1'!J51,NA())</f>
        <v>12.46261599668507</v>
      </c>
      <c r="F51" s="22" t="e">
        <f>IF(B51&gt;=Datas!$C$6,'tab1'!J51,NA())</f>
        <v>#N/A</v>
      </c>
      <c r="G51" s="39">
        <f t="shared" ref="G51" si="38">G39</f>
        <v>11.592581019523566</v>
      </c>
      <c r="H51" s="39">
        <f t="shared" si="4"/>
        <v>12.590880871636941</v>
      </c>
      <c r="I51" s="22">
        <f t="shared" si="2"/>
        <v>0.9982998521133748</v>
      </c>
    </row>
    <row r="52" spans="2:9" s="1" customFormat="1" ht="12.75" customHeight="1" x14ac:dyDescent="0.2">
      <c r="B52" s="19">
        <f t="shared" si="3"/>
        <v>44136</v>
      </c>
      <c r="C52" s="20">
        <f t="shared" si="1"/>
        <v>2020</v>
      </c>
      <c r="D52" s="20">
        <f t="shared" si="24"/>
        <v>11</v>
      </c>
      <c r="E52" s="22">
        <f>IF(B52&lt;Datas!$C$7,'tab1'!J52,NA())</f>
        <v>11.425843244166451</v>
      </c>
      <c r="F52" s="22" t="e">
        <f>IF(B52&gt;=Datas!$C$6,'tab1'!J52,NA())</f>
        <v>#N/A</v>
      </c>
      <c r="G52" s="39">
        <f t="shared" ref="G52" si="39">G40</f>
        <v>11.158020548779188</v>
      </c>
      <c r="H52" s="39">
        <f t="shared" si="4"/>
        <v>11.713238655920101</v>
      </c>
      <c r="I52" s="22">
        <f t="shared" si="2"/>
        <v>0.55521810714091302</v>
      </c>
    </row>
    <row r="53" spans="2:9" s="1" customFormat="1" ht="12.75" customHeight="1" x14ac:dyDescent="0.2">
      <c r="B53" s="19">
        <f t="shared" si="3"/>
        <v>44166</v>
      </c>
      <c r="C53" s="20">
        <f t="shared" si="1"/>
        <v>2020</v>
      </c>
      <c r="D53" s="20">
        <f t="shared" si="24"/>
        <v>12</v>
      </c>
      <c r="E53" s="22">
        <f>IF(B53&lt;Datas!$C$7,'tab1'!J53,NA())</f>
        <v>12.036201741603392</v>
      </c>
      <c r="F53" s="22" t="e">
        <f>IF(B53&gt;=Datas!$C$6,'tab1'!J53,NA())</f>
        <v>#N/A</v>
      </c>
      <c r="G53" s="39">
        <f t="shared" ref="G53" si="40">G41</f>
        <v>11.413673026669262</v>
      </c>
      <c r="H53" s="39">
        <f t="shared" si="4"/>
        <v>11.947384446559299</v>
      </c>
      <c r="I53" s="22">
        <f t="shared" si="2"/>
        <v>0.53371141989003767</v>
      </c>
    </row>
    <row r="54" spans="2:9" s="1" customFormat="1" ht="12.75" customHeight="1" x14ac:dyDescent="0.2">
      <c r="B54" s="19">
        <f t="shared" si="3"/>
        <v>44197</v>
      </c>
      <c r="C54" s="20">
        <f t="shared" si="1"/>
        <v>2021</v>
      </c>
      <c r="D54" s="20">
        <f t="shared" si="24"/>
        <v>1</v>
      </c>
      <c r="E54" s="22">
        <f>IF(B54&lt;Datas!$C$7,'tab1'!J54,NA())</f>
        <v>10.968316940385773</v>
      </c>
      <c r="F54" s="22" t="e">
        <f>IF(B54&gt;=Datas!$C$6,'tab1'!J54,NA())</f>
        <v>#N/A</v>
      </c>
      <c r="G54" s="39">
        <f t="shared" ref="G54" si="41">G42</f>
        <v>10.242700302431256</v>
      </c>
      <c r="H54" s="39">
        <f t="shared" si="4"/>
        <v>11.237053538052333</v>
      </c>
      <c r="I54" s="22">
        <f t="shared" si="2"/>
        <v>0.99435323562107669</v>
      </c>
    </row>
    <row r="55" spans="2:9" s="1" customFormat="1" ht="12.75" customHeight="1" x14ac:dyDescent="0.2">
      <c r="B55" s="19">
        <f t="shared" si="3"/>
        <v>44228</v>
      </c>
      <c r="C55" s="20">
        <f t="shared" si="1"/>
        <v>2021</v>
      </c>
      <c r="D55" s="20">
        <f t="shared" si="24"/>
        <v>2</v>
      </c>
      <c r="E55" s="22">
        <f>IF(B55&lt;Datas!$C$7,'tab1'!J55,NA())</f>
        <v>10.231616780875529</v>
      </c>
      <c r="F55" s="22" t="e">
        <f>IF(B55&gt;=Datas!$C$6,'tab1'!J55,NA())</f>
        <v>#N/A</v>
      </c>
      <c r="G55" s="39">
        <f t="shared" ref="G55" si="42">G43</f>
        <v>9.9735449658684985</v>
      </c>
      <c r="H55" s="39">
        <f t="shared" si="4"/>
        <v>11.000748650547269</v>
      </c>
      <c r="I55" s="22">
        <f t="shared" si="2"/>
        <v>1.0272036846787707</v>
      </c>
    </row>
    <row r="56" spans="2:9" s="1" customFormat="1" ht="12.75" customHeight="1" x14ac:dyDescent="0.2">
      <c r="B56" s="19">
        <f t="shared" si="3"/>
        <v>44256</v>
      </c>
      <c r="C56" s="20">
        <f t="shared" si="1"/>
        <v>2021</v>
      </c>
      <c r="D56" s="20">
        <f t="shared" si="24"/>
        <v>3</v>
      </c>
      <c r="E56" s="22">
        <f>IF(B56&lt;Datas!$C$7,'tab1'!J56,NA())</f>
        <v>11.57837108821187</v>
      </c>
      <c r="F56" s="22" t="e">
        <f>IF(B56&gt;=Datas!$C$6,'tab1'!J56,NA())</f>
        <v>#N/A</v>
      </c>
      <c r="G56" s="39">
        <f t="shared" ref="G56" si="43">G44</f>
        <v>10.533583350300471</v>
      </c>
      <c r="H56" s="39">
        <f t="shared" si="4"/>
        <v>11.61887168040159</v>
      </c>
      <c r="I56" s="22">
        <f t="shared" si="2"/>
        <v>1.0852883301011182</v>
      </c>
    </row>
    <row r="57" spans="2:9" s="1" customFormat="1" ht="12.75" customHeight="1" x14ac:dyDescent="0.2">
      <c r="B57" s="19">
        <f t="shared" si="3"/>
        <v>44287</v>
      </c>
      <c r="C57" s="20">
        <f t="shared" si="1"/>
        <v>2021</v>
      </c>
      <c r="D57" s="20">
        <f t="shared" si="24"/>
        <v>4</v>
      </c>
      <c r="E57" s="22">
        <f>IF(B57&lt;Datas!$C$7,'tab1'!J57,NA())</f>
        <v>10.811372443405535</v>
      </c>
      <c r="F57" s="22" t="e">
        <f>IF(B57&gt;=Datas!$C$6,'tab1'!J57,NA())</f>
        <v>#N/A</v>
      </c>
      <c r="G57" s="39">
        <f t="shared" ref="G57" si="44">G45</f>
        <v>8.7498265409953504</v>
      </c>
      <c r="H57" s="39">
        <f t="shared" si="4"/>
        <v>11.363662149954683</v>
      </c>
      <c r="I57" s="22">
        <f t="shared" si="2"/>
        <v>2.6138356089593326</v>
      </c>
    </row>
    <row r="58" spans="2:9" s="1" customFormat="1" ht="12.75" customHeight="1" x14ac:dyDescent="0.2">
      <c r="B58" s="19">
        <f t="shared" si="3"/>
        <v>44317</v>
      </c>
      <c r="C58" s="20">
        <f t="shared" si="1"/>
        <v>2021</v>
      </c>
      <c r="D58" s="20">
        <f t="shared" si="24"/>
        <v>5</v>
      </c>
      <c r="E58" s="22">
        <f>IF(B58&lt;Datas!$C$7,'tab1'!J58,NA())</f>
        <v>11.14928297577511</v>
      </c>
      <c r="F58" s="22" t="e">
        <f>IF(B58&gt;=Datas!$C$6,'tab1'!J58,NA())</f>
        <v>#N/A</v>
      </c>
      <c r="G58" s="39">
        <f t="shared" ref="G58" si="45">G46</f>
        <v>9.368773681393467</v>
      </c>
      <c r="H58" s="39">
        <f t="shared" si="4"/>
        <v>11.548451183064474</v>
      </c>
      <c r="I58" s="22">
        <f t="shared" si="2"/>
        <v>2.1796775016710068</v>
      </c>
    </row>
    <row r="59" spans="2:9" s="1" customFormat="1" ht="12.75" customHeight="1" x14ac:dyDescent="0.2">
      <c r="B59" s="19">
        <f t="shared" si="3"/>
        <v>44348</v>
      </c>
      <c r="C59" s="20">
        <f t="shared" si="1"/>
        <v>2021</v>
      </c>
      <c r="D59" s="20">
        <f t="shared" si="24"/>
        <v>6</v>
      </c>
      <c r="E59" s="22">
        <f>IF(B59&lt;Datas!$C$7,'tab1'!J59,NA())</f>
        <v>11.351655604693784</v>
      </c>
      <c r="F59" s="22" t="e">
        <f>IF(B59&gt;=Datas!$C$6,'tab1'!J59,NA())</f>
        <v>#N/A</v>
      </c>
      <c r="G59" s="39">
        <f t="shared" ref="G59" si="46">G47</f>
        <v>10.089648044972435</v>
      </c>
      <c r="H59" s="39">
        <f t="shared" si="4"/>
        <v>11.55285656761176</v>
      </c>
      <c r="I59" s="22">
        <f t="shared" si="2"/>
        <v>1.4632085226393254</v>
      </c>
    </row>
    <row r="60" spans="2:9" s="1" customFormat="1" ht="12.75" customHeight="1" x14ac:dyDescent="0.2">
      <c r="B60" s="19">
        <f t="shared" si="3"/>
        <v>44378</v>
      </c>
      <c r="C60" s="20">
        <f t="shared" si="1"/>
        <v>2021</v>
      </c>
      <c r="D60" s="20">
        <f t="shared" si="24"/>
        <v>7</v>
      </c>
      <c r="E60" s="22">
        <f>IF(B60&lt;Datas!$C$7,'tab1'!J60,NA())</f>
        <v>12.385813193446213</v>
      </c>
      <c r="F60" s="22" t="e">
        <f>IF(B60&gt;=Datas!$C$6,'tab1'!J60,NA())</f>
        <v>#N/A</v>
      </c>
      <c r="G60" s="39">
        <f t="shared" ref="G60" si="47">G48</f>
        <v>11.177580316607475</v>
      </c>
      <c r="H60" s="39">
        <f t="shared" si="4"/>
        <v>12.24582529764</v>
      </c>
      <c r="I60" s="22">
        <f t="shared" si="2"/>
        <v>1.0682449810325245</v>
      </c>
    </row>
    <row r="61" spans="2:9" s="1" customFormat="1" ht="12.75" customHeight="1" x14ac:dyDescent="0.2">
      <c r="B61" s="19">
        <f t="shared" si="3"/>
        <v>44409</v>
      </c>
      <c r="C61" s="20">
        <f t="shared" si="1"/>
        <v>2021</v>
      </c>
      <c r="D61" s="20">
        <f t="shared" si="24"/>
        <v>8</v>
      </c>
      <c r="E61" s="22">
        <f>IF(B61&lt;Datas!$C$7,'tab1'!J61,NA())</f>
        <v>12.385016944775938</v>
      </c>
      <c r="F61" s="22" t="e">
        <f>IF(B61&gt;=Datas!$C$6,'tab1'!J61,NA())</f>
        <v>#N/A</v>
      </c>
      <c r="G61" s="39">
        <f t="shared" ref="G61" si="48">G49</f>
        <v>11.10679675352366</v>
      </c>
      <c r="H61" s="39">
        <f t="shared" si="4"/>
        <v>12.242247769495998</v>
      </c>
      <c r="I61" s="22">
        <f t="shared" si="2"/>
        <v>1.1354510159723379</v>
      </c>
    </row>
    <row r="62" spans="2:9" s="1" customFormat="1" ht="12.75" customHeight="1" x14ac:dyDescent="0.2">
      <c r="B62" s="19">
        <f t="shared" si="3"/>
        <v>44440</v>
      </c>
      <c r="C62" s="20">
        <f t="shared" si="1"/>
        <v>2021</v>
      </c>
      <c r="D62" s="20">
        <f t="shared" si="24"/>
        <v>9</v>
      </c>
      <c r="E62" s="22">
        <f>IF(B62&lt;Datas!$C$7,'tab1'!J62,NA())</f>
        <v>11.859424730514565</v>
      </c>
      <c r="F62" s="22" t="e">
        <f>IF(B62&gt;=Datas!$C$6,'tab1'!J62,NA())</f>
        <v>#N/A</v>
      </c>
      <c r="G62" s="39">
        <f t="shared" ref="G62" si="49">G50</f>
        <v>11.198456974989716</v>
      </c>
      <c r="H62" s="39">
        <f t="shared" si="4"/>
        <v>11.725549584909999</v>
      </c>
      <c r="I62" s="22">
        <f t="shared" si="2"/>
        <v>0.52709260992028284</v>
      </c>
    </row>
    <row r="63" spans="2:9" s="1" customFormat="1" ht="12.75" customHeight="1" x14ac:dyDescent="0.2">
      <c r="B63" s="19">
        <f t="shared" si="3"/>
        <v>44470</v>
      </c>
      <c r="C63" s="20">
        <f t="shared" si="1"/>
        <v>2021</v>
      </c>
      <c r="D63" s="20">
        <f t="shared" si="24"/>
        <v>10</v>
      </c>
      <c r="E63" s="22">
        <f>IF(B63&lt;Datas!$C$7,'tab1'!J63,NA())</f>
        <v>12.155561249765315</v>
      </c>
      <c r="F63" s="22" t="e">
        <f>IF(B63&gt;=Datas!$C$6,'tab1'!J63,NA())</f>
        <v>#N/A</v>
      </c>
      <c r="G63" s="39">
        <f t="shared" ref="G63" si="50">G51</f>
        <v>11.592581019523566</v>
      </c>
      <c r="H63" s="39">
        <f t="shared" si="4"/>
        <v>12.590880871636941</v>
      </c>
      <c r="I63" s="22">
        <f t="shared" si="2"/>
        <v>0.9982998521133748</v>
      </c>
    </row>
    <row r="64" spans="2:9" s="1" customFormat="1" ht="12.75" customHeight="1" x14ac:dyDescent="0.2">
      <c r="B64" s="19">
        <f t="shared" si="3"/>
        <v>44501</v>
      </c>
      <c r="C64" s="20">
        <f t="shared" si="1"/>
        <v>2021</v>
      </c>
      <c r="D64" s="20">
        <f t="shared" si="24"/>
        <v>11</v>
      </c>
      <c r="E64" s="22">
        <f>IF(B64&lt;Datas!$C$7,'tab1'!J64,NA())</f>
        <v>11.395571519848414</v>
      </c>
      <c r="F64" s="22" t="e">
        <f>IF(B64&gt;=Datas!$C$6,'tab1'!J64,NA())</f>
        <v>#N/A</v>
      </c>
      <c r="G64" s="39">
        <f t="shared" ref="G64" si="51">G52</f>
        <v>11.158020548779188</v>
      </c>
      <c r="H64" s="39">
        <f t="shared" si="4"/>
        <v>11.713238655920101</v>
      </c>
      <c r="I64" s="22">
        <f t="shared" si="2"/>
        <v>0.55521810714091302</v>
      </c>
    </row>
    <row r="65" spans="2:9" s="1" customFormat="1" ht="12.75" customHeight="1" x14ac:dyDescent="0.2">
      <c r="B65" s="19">
        <f t="shared" si="3"/>
        <v>44531</v>
      </c>
      <c r="C65" s="20">
        <f t="shared" si="1"/>
        <v>2021</v>
      </c>
      <c r="D65" s="20">
        <f t="shared" si="24"/>
        <v>12</v>
      </c>
      <c r="E65" s="22">
        <f>IF(B65&lt;Datas!$C$7,'tab1'!J65,NA())</f>
        <v>11.92704570916052</v>
      </c>
      <c r="F65" s="22" t="e">
        <f>IF(B65&gt;=Datas!$C$6,'tab1'!J65,NA())</f>
        <v>#N/A</v>
      </c>
      <c r="G65" s="39">
        <f t="shared" ref="G65" si="52">G53</f>
        <v>11.413673026669262</v>
      </c>
      <c r="H65" s="39">
        <f t="shared" si="4"/>
        <v>11.947384446559299</v>
      </c>
      <c r="I65" s="22">
        <f t="shared" si="2"/>
        <v>0.53371141989003767</v>
      </c>
    </row>
    <row r="66" spans="2:9" s="1" customFormat="1" ht="12.75" customHeight="1" x14ac:dyDescent="0.2">
      <c r="B66" s="19">
        <f t="shared" si="3"/>
        <v>44562</v>
      </c>
      <c r="C66" s="20">
        <f t="shared" si="1"/>
        <v>2022</v>
      </c>
      <c r="D66" s="20">
        <f t="shared" si="24"/>
        <v>1</v>
      </c>
      <c r="E66" s="22">
        <f>IF(B66&lt;Datas!$C$7,'tab1'!J66,NA())</f>
        <v>10.641324678778844</v>
      </c>
      <c r="F66" s="22" t="e">
        <f>IF(B66&gt;=Datas!$C$6,'tab1'!J66,NA())</f>
        <v>#N/A</v>
      </c>
      <c r="G66" s="39">
        <f t="shared" ref="G66" si="53">G54</f>
        <v>10.242700302431256</v>
      </c>
      <c r="H66" s="39">
        <f t="shared" si="4"/>
        <v>11.237053538052333</v>
      </c>
      <c r="I66" s="22">
        <f t="shared" si="2"/>
        <v>0.99435323562107669</v>
      </c>
    </row>
    <row r="67" spans="2:9" s="1" customFormat="1" ht="12.75" customHeight="1" x14ac:dyDescent="0.2">
      <c r="B67" s="19">
        <f t="shared" si="3"/>
        <v>44593</v>
      </c>
      <c r="C67" s="20">
        <f t="shared" si="1"/>
        <v>2022</v>
      </c>
      <c r="D67" s="20">
        <f t="shared" si="24"/>
        <v>2</v>
      </c>
      <c r="E67" s="22">
        <f>IF(B67&lt;Datas!$C$7,'tab1'!J67,NA())</f>
        <v>10.928251082046867</v>
      </c>
      <c r="F67" s="22" t="e">
        <f>IF(B67&gt;=Datas!$C$6,'tab1'!J67,NA())</f>
        <v>#N/A</v>
      </c>
      <c r="G67" s="39">
        <f t="shared" ref="G67" si="54">G55</f>
        <v>9.9735449658684985</v>
      </c>
      <c r="H67" s="39">
        <f t="shared" si="4"/>
        <v>11.000748650547269</v>
      </c>
      <c r="I67" s="22">
        <f t="shared" si="2"/>
        <v>1.0272036846787707</v>
      </c>
    </row>
    <row r="68" spans="2:9" s="1" customFormat="1" ht="12.75" customHeight="1" x14ac:dyDescent="0.2">
      <c r="B68" s="19">
        <f t="shared" si="3"/>
        <v>44621</v>
      </c>
      <c r="C68" s="20">
        <f t="shared" si="1"/>
        <v>2022</v>
      </c>
      <c r="D68" s="20">
        <f t="shared" si="24"/>
        <v>3</v>
      </c>
      <c r="E68" s="22">
        <f>IF(B68&lt;Datas!$C$7,'tab1'!J68,NA())</f>
        <v>12.049246433490863</v>
      </c>
      <c r="F68" s="22" t="e">
        <f>IF(B68&gt;=Datas!$C$6,'tab1'!J68,NA())</f>
        <v>#N/A</v>
      </c>
      <c r="G68" s="39">
        <f t="shared" ref="G68" si="55">G56</f>
        <v>10.533583350300471</v>
      </c>
      <c r="H68" s="39">
        <f t="shared" si="4"/>
        <v>11.61887168040159</v>
      </c>
      <c r="I68" s="22">
        <f t="shared" si="2"/>
        <v>1.0852883301011182</v>
      </c>
    </row>
    <row r="69" spans="2:9" s="1" customFormat="1" ht="12.75" customHeight="1" x14ac:dyDescent="0.2">
      <c r="B69" s="19">
        <f t="shared" si="3"/>
        <v>44652</v>
      </c>
      <c r="C69" s="20">
        <f t="shared" si="1"/>
        <v>2022</v>
      </c>
      <c r="D69" s="20">
        <f t="shared" si="24"/>
        <v>4</v>
      </c>
      <c r="E69" s="22">
        <f>IF(B69&lt;Datas!$C$7,'tab1'!J69,NA())</f>
        <v>11.244951245801905</v>
      </c>
      <c r="F69" s="22" t="e">
        <f>IF(B69&gt;=Datas!$C$6,'tab1'!J69,NA())</f>
        <v>#N/A</v>
      </c>
      <c r="G69" s="39">
        <f t="shared" ref="G69" si="56">G57</f>
        <v>8.7498265409953504</v>
      </c>
      <c r="H69" s="39">
        <f t="shared" si="4"/>
        <v>11.363662149954683</v>
      </c>
      <c r="I69" s="22">
        <f t="shared" si="2"/>
        <v>2.6138356089593326</v>
      </c>
    </row>
    <row r="70" spans="2:9" s="1" customFormat="1" ht="12.75" customHeight="1" x14ac:dyDescent="0.2">
      <c r="B70" s="19">
        <f t="shared" si="3"/>
        <v>44682</v>
      </c>
      <c r="C70" s="20">
        <f t="shared" si="1"/>
        <v>2022</v>
      </c>
      <c r="D70" s="20">
        <f t="shared" ref="D70:D89" si="57">MONTH(B70)</f>
        <v>5</v>
      </c>
      <c r="E70" s="22">
        <f>IF(B70&lt;Datas!$C$7,'tab1'!J70,NA())</f>
        <v>12.023547495498724</v>
      </c>
      <c r="F70" s="22" t="e">
        <f>IF(B70&gt;=Datas!$C$6,'tab1'!J70,NA())</f>
        <v>#N/A</v>
      </c>
      <c r="G70" s="39">
        <f t="shared" ref="G70" si="58">G58</f>
        <v>9.368773681393467</v>
      </c>
      <c r="H70" s="39">
        <f t="shared" si="4"/>
        <v>11.548451183064474</v>
      </c>
      <c r="I70" s="22">
        <f t="shared" si="2"/>
        <v>2.1796775016710068</v>
      </c>
    </row>
    <row r="71" spans="2:9" s="1" customFormat="1" ht="12.75" customHeight="1" x14ac:dyDescent="0.2">
      <c r="B71" s="19">
        <f t="shared" si="3"/>
        <v>44713</v>
      </c>
      <c r="C71" s="20">
        <f t="shared" ref="C71:C89" si="59">YEAR(B71)</f>
        <v>2022</v>
      </c>
      <c r="D71" s="20">
        <f t="shared" si="57"/>
        <v>6</v>
      </c>
      <c r="E71" s="22">
        <f>IF(B71&lt;Datas!$C$7,'tab1'!J71,NA())</f>
        <v>11.3657172624422</v>
      </c>
      <c r="F71" s="22">
        <f>IF(B71&gt;=Datas!$C$6,'tab1'!J71,NA())</f>
        <v>11.3657172624422</v>
      </c>
      <c r="G71" s="39">
        <f t="shared" ref="G71" si="60">G59</f>
        <v>10.089648044972435</v>
      </c>
      <c r="H71" s="39">
        <f t="shared" si="4"/>
        <v>11.55285656761176</v>
      </c>
      <c r="I71" s="22">
        <f t="shared" ref="I71:I89" si="61">H71-G71</f>
        <v>1.4632085226393254</v>
      </c>
    </row>
    <row r="72" spans="2:9" s="1" customFormat="1" ht="12.75" customHeight="1" x14ac:dyDescent="0.2">
      <c r="B72" s="19">
        <f t="shared" ref="B72:B89" si="62">EDATE(B71,1)</f>
        <v>44743</v>
      </c>
      <c r="C72" s="20">
        <f t="shared" si="59"/>
        <v>2022</v>
      </c>
      <c r="D72" s="20">
        <f t="shared" si="57"/>
        <v>7</v>
      </c>
      <c r="E72" s="22" t="e">
        <f>IF(B72&lt;Datas!$C$7,'tab1'!J72,NA())</f>
        <v>#N/A</v>
      </c>
      <c r="F72" s="22">
        <f>IF(B72&gt;=Datas!$C$6,'tab1'!J72,NA())</f>
        <v>12.308869330458752</v>
      </c>
      <c r="G72" s="39">
        <f t="shared" ref="G72" si="63">G60</f>
        <v>11.177580316607475</v>
      </c>
      <c r="H72" s="39">
        <f t="shared" si="4"/>
        <v>12.24582529764</v>
      </c>
      <c r="I72" s="22">
        <f t="shared" si="61"/>
        <v>1.0682449810325245</v>
      </c>
    </row>
    <row r="73" spans="2:9" s="1" customFormat="1" ht="12.75" customHeight="1" x14ac:dyDescent="0.2">
      <c r="B73" s="19">
        <f t="shared" si="62"/>
        <v>44774</v>
      </c>
      <c r="C73" s="20">
        <f t="shared" si="59"/>
        <v>2022</v>
      </c>
      <c r="D73" s="20">
        <f t="shared" si="57"/>
        <v>8</v>
      </c>
      <c r="E73" s="22" t="e">
        <f>IF(B73&lt;Datas!$C$7,'tab1'!J73,NA())</f>
        <v>#N/A</v>
      </c>
      <c r="F73" s="22">
        <f>IF(B73&gt;=Datas!$C$6,'tab1'!J73,NA())</f>
        <v>12.504025849815346</v>
      </c>
      <c r="G73" s="39">
        <f t="shared" ref="G73" si="64">G61</f>
        <v>11.10679675352366</v>
      </c>
      <c r="H73" s="39">
        <f t="shared" si="4"/>
        <v>12.242247769495998</v>
      </c>
      <c r="I73" s="22">
        <f t="shared" si="61"/>
        <v>1.1354510159723379</v>
      </c>
    </row>
    <row r="74" spans="2:9" s="1" customFormat="1" ht="12.75" customHeight="1" x14ac:dyDescent="0.2">
      <c r="B74" s="19">
        <f t="shared" si="62"/>
        <v>44805</v>
      </c>
      <c r="C74" s="20">
        <f t="shared" si="59"/>
        <v>2022</v>
      </c>
      <c r="D74" s="20">
        <f t="shared" si="57"/>
        <v>9</v>
      </c>
      <c r="E74" s="22" t="e">
        <f>IF(B74&lt;Datas!$C$7,'tab1'!J74,NA())</f>
        <v>#N/A</v>
      </c>
      <c r="F74" s="22">
        <f>IF(B74&gt;=Datas!$C$6,'tab1'!J74,NA())</f>
        <v>12.166382296891836</v>
      </c>
      <c r="G74" s="39">
        <f t="shared" ref="G74" si="65">G62</f>
        <v>11.198456974989716</v>
      </c>
      <c r="H74" s="39">
        <f t="shared" si="4"/>
        <v>11.725549584909999</v>
      </c>
      <c r="I74" s="22">
        <f t="shared" si="61"/>
        <v>0.52709260992028284</v>
      </c>
    </row>
    <row r="75" spans="2:9" s="1" customFormat="1" ht="12.75" customHeight="1" x14ac:dyDescent="0.2">
      <c r="B75" s="19">
        <f t="shared" si="62"/>
        <v>44835</v>
      </c>
      <c r="C75" s="20">
        <f t="shared" si="59"/>
        <v>2022</v>
      </c>
      <c r="D75" s="20">
        <f t="shared" si="57"/>
        <v>10</v>
      </c>
      <c r="E75" s="22" t="e">
        <f>IF(B75&lt;Datas!$C$7,'tab1'!J75,NA())</f>
        <v>#N/A</v>
      </c>
      <c r="F75" s="22">
        <f>IF(B75&gt;=Datas!$C$6,'tab1'!J75,NA())</f>
        <v>12.601021222236596</v>
      </c>
      <c r="G75" s="39">
        <f t="shared" ref="G75" si="66">G63</f>
        <v>11.592581019523566</v>
      </c>
      <c r="H75" s="39">
        <f t="shared" si="4"/>
        <v>12.590880871636941</v>
      </c>
      <c r="I75" s="22">
        <f t="shared" si="61"/>
        <v>0.9982998521133748</v>
      </c>
    </row>
    <row r="76" spans="2:9" s="1" customFormat="1" ht="12.75" customHeight="1" x14ac:dyDescent="0.2">
      <c r="B76" s="19">
        <f t="shared" si="62"/>
        <v>44866</v>
      </c>
      <c r="C76" s="20">
        <f t="shared" si="59"/>
        <v>2022</v>
      </c>
      <c r="D76" s="20">
        <f t="shared" si="57"/>
        <v>11</v>
      </c>
      <c r="E76" s="22" t="e">
        <f>IF(B76&lt;Datas!$C$7,'tab1'!J76,NA())</f>
        <v>#N/A</v>
      </c>
      <c r="F76" s="22">
        <f>IF(B76&gt;=Datas!$C$6,'tab1'!J76,NA())</f>
        <v>11.88869949147106</v>
      </c>
      <c r="G76" s="39">
        <f t="shared" ref="G76" si="67">G64</f>
        <v>11.158020548779188</v>
      </c>
      <c r="H76" s="39">
        <f t="shared" si="4"/>
        <v>11.713238655920101</v>
      </c>
      <c r="I76" s="22">
        <f t="shared" si="61"/>
        <v>0.55521810714091302</v>
      </c>
    </row>
    <row r="77" spans="2:9" s="1" customFormat="1" ht="12.75" customHeight="1" x14ac:dyDescent="0.2">
      <c r="B77" s="19">
        <f t="shared" si="62"/>
        <v>44896</v>
      </c>
      <c r="C77" s="20">
        <f t="shared" si="59"/>
        <v>2022</v>
      </c>
      <c r="D77" s="20">
        <f t="shared" si="57"/>
        <v>12</v>
      </c>
      <c r="E77" s="22" t="e">
        <f>IF(B77&lt;Datas!$C$7,'tab1'!J77,NA())</f>
        <v>#N/A</v>
      </c>
      <c r="F77" s="22">
        <f>IF(B77&gt;=Datas!$C$6,'tab1'!J77,NA())</f>
        <v>12.227227512793444</v>
      </c>
      <c r="G77" s="39">
        <f t="shared" ref="G77" si="68">G65</f>
        <v>11.413673026669262</v>
      </c>
      <c r="H77" s="39">
        <f t="shared" si="4"/>
        <v>11.947384446559299</v>
      </c>
      <c r="I77" s="22">
        <f t="shared" si="61"/>
        <v>0.53371141989003767</v>
      </c>
    </row>
    <row r="78" spans="2:9" s="1" customFormat="1" ht="12.75" customHeight="1" x14ac:dyDescent="0.2">
      <c r="B78" s="19">
        <f t="shared" si="62"/>
        <v>44927</v>
      </c>
      <c r="C78" s="20">
        <f t="shared" si="59"/>
        <v>2023</v>
      </c>
      <c r="D78" s="20">
        <f t="shared" si="57"/>
        <v>1</v>
      </c>
      <c r="E78" s="22" t="e">
        <f>IF(B78&lt;Datas!$C$7,'tab1'!J78,NA())</f>
        <v>#N/A</v>
      </c>
      <c r="F78" s="22">
        <f>IF(B78&gt;=Datas!$C$6,'tab1'!J78,NA())</f>
        <v>11.523942725162209</v>
      </c>
      <c r="G78" s="39">
        <f t="shared" ref="G78" si="69">G66</f>
        <v>10.242700302431256</v>
      </c>
      <c r="H78" s="39">
        <f t="shared" si="4"/>
        <v>11.237053538052333</v>
      </c>
      <c r="I78" s="22">
        <f t="shared" si="61"/>
        <v>0.99435323562107669</v>
      </c>
    </row>
    <row r="79" spans="2:9" s="1" customFormat="1" ht="12.75" customHeight="1" x14ac:dyDescent="0.2">
      <c r="B79" s="19">
        <f t="shared" si="62"/>
        <v>44958</v>
      </c>
      <c r="C79" s="20">
        <f t="shared" si="59"/>
        <v>2023</v>
      </c>
      <c r="D79" s="20">
        <f t="shared" si="57"/>
        <v>2</v>
      </c>
      <c r="E79" s="22" t="e">
        <f>IF(B79&lt;Datas!$C$7,'tab1'!J79,NA())</f>
        <v>#N/A</v>
      </c>
      <c r="F79" s="22">
        <f>IF(B79&gt;=Datas!$C$6,'tab1'!J79,NA())</f>
        <v>11.112793282984146</v>
      </c>
      <c r="G79" s="39">
        <f t="shared" ref="G79" si="70">G67</f>
        <v>9.9735449658684985</v>
      </c>
      <c r="H79" s="39">
        <f t="shared" si="4"/>
        <v>11.000748650547269</v>
      </c>
      <c r="I79" s="22">
        <f t="shared" si="61"/>
        <v>1.0272036846787707</v>
      </c>
    </row>
    <row r="80" spans="2:9" s="1" customFormat="1" ht="12.75" customHeight="1" x14ac:dyDescent="0.2">
      <c r="B80" s="19">
        <f t="shared" si="62"/>
        <v>44986</v>
      </c>
      <c r="C80" s="20">
        <f t="shared" si="59"/>
        <v>2023</v>
      </c>
      <c r="D80" s="20">
        <f t="shared" si="57"/>
        <v>3</v>
      </c>
      <c r="E80" s="22" t="e">
        <f>IF(B80&lt;Datas!$C$7,'tab1'!J80,NA())</f>
        <v>#N/A</v>
      </c>
      <c r="F80" s="22">
        <f>IF(B80&gt;=Datas!$C$6,'tab1'!J80,NA())</f>
        <v>12.128127121886532</v>
      </c>
      <c r="G80" s="39">
        <f t="shared" ref="G80" si="71">G68</f>
        <v>10.533583350300471</v>
      </c>
      <c r="H80" s="39">
        <f t="shared" si="4"/>
        <v>11.61887168040159</v>
      </c>
      <c r="I80" s="22">
        <f t="shared" si="61"/>
        <v>1.0852883301011182</v>
      </c>
    </row>
    <row r="81" spans="1:14" s="1" customFormat="1" ht="12.75" customHeight="1" x14ac:dyDescent="0.2">
      <c r="B81" s="19">
        <f t="shared" si="62"/>
        <v>45017</v>
      </c>
      <c r="C81" s="20">
        <f t="shared" si="59"/>
        <v>2023</v>
      </c>
      <c r="D81" s="20">
        <f t="shared" si="57"/>
        <v>4</v>
      </c>
      <c r="E81" s="22" t="e">
        <f>IF(B81&lt;Datas!$C$7,'tab1'!J81,NA())</f>
        <v>#N/A</v>
      </c>
      <c r="F81" s="22">
        <f>IF(B81&gt;=Datas!$C$6,'tab1'!J81,NA())</f>
        <v>11.813394607891837</v>
      </c>
      <c r="G81" s="39">
        <f t="shared" ref="G81" si="72">G69</f>
        <v>8.7498265409953504</v>
      </c>
      <c r="H81" s="39">
        <f t="shared" si="4"/>
        <v>11.363662149954683</v>
      </c>
      <c r="I81" s="22">
        <f t="shared" si="61"/>
        <v>2.6138356089593326</v>
      </c>
    </row>
    <row r="82" spans="1:14" s="1" customFormat="1" ht="12.75" customHeight="1" x14ac:dyDescent="0.2">
      <c r="B82" s="19">
        <f t="shared" si="62"/>
        <v>45047</v>
      </c>
      <c r="C82" s="20">
        <f t="shared" si="59"/>
        <v>2023</v>
      </c>
      <c r="D82" s="20">
        <f t="shared" si="57"/>
        <v>5</v>
      </c>
      <c r="E82" s="22" t="e">
        <f>IF(B82&lt;Datas!$C$7,'tab1'!J82,NA())</f>
        <v>#N/A</v>
      </c>
      <c r="F82" s="22">
        <f>IF(B82&gt;=Datas!$C$6,'tab1'!J82,NA())</f>
        <v>11.968924507893341</v>
      </c>
      <c r="G82" s="39">
        <f t="shared" ref="G82:H82" si="73">G70</f>
        <v>9.368773681393467</v>
      </c>
      <c r="H82" s="39">
        <f t="shared" si="73"/>
        <v>11.548451183064474</v>
      </c>
      <c r="I82" s="22">
        <f t="shared" si="61"/>
        <v>2.1796775016710068</v>
      </c>
    </row>
    <row r="83" spans="1:14" s="1" customFormat="1" ht="12.75" customHeight="1" x14ac:dyDescent="0.2">
      <c r="B83" s="19">
        <f t="shared" si="62"/>
        <v>45078</v>
      </c>
      <c r="C83" s="20">
        <f t="shared" si="59"/>
        <v>2023</v>
      </c>
      <c r="D83" s="20">
        <f t="shared" si="57"/>
        <v>6</v>
      </c>
      <c r="E83" s="22" t="e">
        <f>IF(B83&lt;Datas!$C$7,'tab1'!J83,NA())</f>
        <v>#N/A</v>
      </c>
      <c r="F83" s="22">
        <f>IF(B83&gt;=Datas!$C$6,'tab1'!J83,NA())</f>
        <v>12.009709786060618</v>
      </c>
      <c r="G83" s="39">
        <f t="shared" ref="G83:H83" si="74">G71</f>
        <v>10.089648044972435</v>
      </c>
      <c r="H83" s="39">
        <f t="shared" si="74"/>
        <v>11.55285656761176</v>
      </c>
      <c r="I83" s="22">
        <f t="shared" si="61"/>
        <v>1.4632085226393254</v>
      </c>
    </row>
    <row r="84" spans="1:14" s="1" customFormat="1" ht="12.75" customHeight="1" x14ac:dyDescent="0.2">
      <c r="B84" s="19">
        <f t="shared" si="62"/>
        <v>45108</v>
      </c>
      <c r="C84" s="20">
        <f t="shared" si="59"/>
        <v>2023</v>
      </c>
      <c r="D84" s="20">
        <f t="shared" si="57"/>
        <v>7</v>
      </c>
      <c r="E84" s="22" t="e">
        <f>IF(B84&lt;Datas!$C$7,'tab1'!J84,NA())</f>
        <v>#N/A</v>
      </c>
      <c r="F84" s="22">
        <f>IF(B84&gt;=Datas!$C$6,'tab1'!J84,NA())</f>
        <v>12.605712688787568</v>
      </c>
      <c r="G84" s="39">
        <f t="shared" ref="G84:H84" si="75">G72</f>
        <v>11.177580316607475</v>
      </c>
      <c r="H84" s="39">
        <f t="shared" si="75"/>
        <v>12.24582529764</v>
      </c>
      <c r="I84" s="22">
        <f t="shared" si="61"/>
        <v>1.0682449810325245</v>
      </c>
    </row>
    <row r="85" spans="1:14" s="1" customFormat="1" ht="12.75" customHeight="1" x14ac:dyDescent="0.2">
      <c r="B85" s="19">
        <f t="shared" si="62"/>
        <v>45139</v>
      </c>
      <c r="C85" s="20">
        <f t="shared" si="59"/>
        <v>2023</v>
      </c>
      <c r="D85" s="20">
        <f t="shared" si="57"/>
        <v>8</v>
      </c>
      <c r="E85" s="22" t="e">
        <f>IF(B85&lt;Datas!$C$7,'tab1'!J85,NA())</f>
        <v>#N/A</v>
      </c>
      <c r="F85" s="22">
        <f>IF(B85&gt;=Datas!$C$6,'tab1'!J85,NA())</f>
        <v>12.824819841758536</v>
      </c>
      <c r="G85" s="39">
        <f t="shared" ref="G85:H85" si="76">G73</f>
        <v>11.10679675352366</v>
      </c>
      <c r="H85" s="39">
        <f t="shared" si="76"/>
        <v>12.242247769495998</v>
      </c>
      <c r="I85" s="22">
        <f t="shared" si="61"/>
        <v>1.1354510159723379</v>
      </c>
    </row>
    <row r="86" spans="1:14" s="1" customFormat="1" ht="12.75" customHeight="1" x14ac:dyDescent="0.2">
      <c r="B86" s="19">
        <f t="shared" si="62"/>
        <v>45170</v>
      </c>
      <c r="C86" s="20">
        <f t="shared" si="59"/>
        <v>2023</v>
      </c>
      <c r="D86" s="20">
        <f t="shared" si="57"/>
        <v>9</v>
      </c>
      <c r="E86" s="22" t="e">
        <f>IF(B86&lt;Datas!$C$7,'tab1'!J86,NA())</f>
        <v>#N/A</v>
      </c>
      <c r="F86" s="22">
        <f>IF(B86&gt;=Datas!$C$6,'tab1'!J86,NA())</f>
        <v>12.530493125247144</v>
      </c>
      <c r="G86" s="39">
        <f t="shared" ref="G86:H86" si="77">G74</f>
        <v>11.198456974989716</v>
      </c>
      <c r="H86" s="39">
        <f t="shared" si="77"/>
        <v>11.725549584909999</v>
      </c>
      <c r="I86" s="22">
        <f t="shared" si="61"/>
        <v>0.52709260992028284</v>
      </c>
    </row>
    <row r="87" spans="1:14" s="1" customFormat="1" ht="12.75" customHeight="1" x14ac:dyDescent="0.2">
      <c r="B87" s="19">
        <f t="shared" si="62"/>
        <v>45200</v>
      </c>
      <c r="C87" s="20">
        <f t="shared" si="59"/>
        <v>2023</v>
      </c>
      <c r="D87" s="20">
        <f t="shared" si="57"/>
        <v>10</v>
      </c>
      <c r="E87" s="22" t="e">
        <f>IF(B87&lt;Datas!$C$7,'tab1'!J87,NA())</f>
        <v>#N/A</v>
      </c>
      <c r="F87" s="22">
        <f>IF(B87&gt;=Datas!$C$6,'tab1'!J87,NA())</f>
        <v>12.992604740063983</v>
      </c>
      <c r="G87" s="39">
        <f t="shared" ref="G87:H87" si="78">G75</f>
        <v>11.592581019523566</v>
      </c>
      <c r="H87" s="39">
        <f t="shared" si="78"/>
        <v>12.590880871636941</v>
      </c>
      <c r="I87" s="22">
        <f t="shared" si="61"/>
        <v>0.9982998521133748</v>
      </c>
    </row>
    <row r="88" spans="1:14" s="1" customFormat="1" ht="12.75" customHeight="1" x14ac:dyDescent="0.2">
      <c r="B88" s="19">
        <f t="shared" si="62"/>
        <v>45231</v>
      </c>
      <c r="C88" s="20">
        <f t="shared" si="59"/>
        <v>2023</v>
      </c>
      <c r="D88" s="20">
        <f t="shared" si="57"/>
        <v>11</v>
      </c>
      <c r="E88" s="22" t="e">
        <f>IF(B88&lt;Datas!$C$7,'tab1'!J88,NA())</f>
        <v>#N/A</v>
      </c>
      <c r="F88" s="22">
        <f>IF(B88&gt;=Datas!$C$6,'tab1'!J88,NA())</f>
        <v>12.261801518888179</v>
      </c>
      <c r="G88" s="39">
        <f t="shared" ref="G88:H88" si="79">G76</f>
        <v>11.158020548779188</v>
      </c>
      <c r="H88" s="39">
        <f t="shared" si="79"/>
        <v>11.713238655920101</v>
      </c>
      <c r="I88" s="22">
        <f t="shared" si="61"/>
        <v>0.55521810714091302</v>
      </c>
    </row>
    <row r="89" spans="1:14" s="1" customFormat="1" ht="12.75" customHeight="1" x14ac:dyDescent="0.2">
      <c r="B89" s="19">
        <f t="shared" si="62"/>
        <v>45261</v>
      </c>
      <c r="C89" s="20">
        <f t="shared" si="59"/>
        <v>2023</v>
      </c>
      <c r="D89" s="20">
        <f t="shared" si="57"/>
        <v>12</v>
      </c>
      <c r="E89" s="22" t="e">
        <f>IF(B89&lt;Datas!$C$7,'tab1'!J89,NA())</f>
        <v>#N/A</v>
      </c>
      <c r="F89" s="22">
        <f>IF(B89&gt;=Datas!$C$6,'tab1'!J89,NA())</f>
        <v>12.712062158368232</v>
      </c>
      <c r="G89" s="39">
        <f t="shared" ref="G89:H89" si="80">G77</f>
        <v>11.413673026669262</v>
      </c>
      <c r="H89" s="39">
        <f t="shared" si="80"/>
        <v>11.947384446559299</v>
      </c>
      <c r="I89" s="22">
        <f t="shared" si="61"/>
        <v>0.53371141989003767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0"/>
  <dimension ref="A1:O4"/>
  <sheetViews>
    <sheetView showGridLines="0" workbookViewId="0">
      <selection sqref="A1:A2"/>
    </sheetView>
  </sheetViews>
  <sheetFormatPr defaultRowHeight="15" x14ac:dyDescent="0.25"/>
  <cols>
    <col min="1" max="1" width="5.85546875" bestFit="1" customWidth="1"/>
  </cols>
  <sheetData>
    <row r="1" spans="1: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46"/>
      <c r="B2" s="13" t="str">
        <f>Índice!B46</f>
        <v>Gráfico 25. Vendas mensais de QAV no Brasil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14</v>
      </c>
    </row>
  </sheetData>
  <mergeCells count="1">
    <mergeCell ref="A1:A2"/>
  </mergeCells>
  <hyperlinks>
    <hyperlink ref="A1:A2" location="Índice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ilha41"/>
  <dimension ref="A1:O4"/>
  <sheetViews>
    <sheetView showGridLines="0" workbookViewId="0">
      <selection sqref="A1:A2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46"/>
      <c r="B2" s="13" t="str">
        <f>Índice!B47</f>
        <v>Gráfico 26. Vendas mensais de GLP no Brasil, 2019-2023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14</v>
      </c>
    </row>
  </sheetData>
  <mergeCells count="1">
    <mergeCell ref="A1:A2"/>
  </mergeCells>
  <hyperlinks>
    <hyperlink ref="A1:A2" location="Índice!A1" display="Índice" xr:uid="{00000000-0004-0000-2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42"/>
  <dimension ref="A1:O4"/>
  <sheetViews>
    <sheetView showGridLines="0" workbookViewId="0">
      <selection sqref="A1:A2"/>
    </sheetView>
  </sheetViews>
  <sheetFormatPr defaultRowHeight="15" x14ac:dyDescent="0.25"/>
  <cols>
    <col min="1" max="1" width="5.85546875" bestFit="1" customWidth="1"/>
  </cols>
  <sheetData>
    <row r="1" spans="1: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46"/>
      <c r="B2" s="13" t="str">
        <f>Índice!B48</f>
        <v>Gráfico 27. Vendas mensais de GLP no Brasil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14</v>
      </c>
    </row>
  </sheetData>
  <mergeCells count="1">
    <mergeCell ref="A1:A2"/>
  </mergeCells>
  <hyperlinks>
    <hyperlink ref="A1:A2" location="Índice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43"/>
  <dimension ref="A1:I7"/>
  <sheetViews>
    <sheetView showGridLines="0" workbookViewId="0">
      <selection sqref="A1:A2"/>
    </sheetView>
  </sheetViews>
  <sheetFormatPr defaultRowHeight="12.75" customHeight="1" x14ac:dyDescent="0.25"/>
  <cols>
    <col min="1" max="1" width="5.85546875" bestFit="1" customWidth="1"/>
    <col min="2" max="2" width="15.42578125" customWidth="1"/>
    <col min="3" max="3" width="34.140625" bestFit="1" customWidth="1"/>
    <col min="4" max="4" width="6.140625" customWidth="1"/>
  </cols>
  <sheetData>
    <row r="1" spans="1:9" ht="15" customHeight="1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D1" s="3"/>
      <c r="E1" s="3"/>
      <c r="F1" s="3"/>
      <c r="G1" s="1"/>
      <c r="H1" s="1"/>
      <c r="I1" s="1"/>
    </row>
    <row r="2" spans="1:9" ht="15" customHeight="1" x14ac:dyDescent="0.25">
      <c r="A2" s="46"/>
      <c r="B2" s="13" t="str">
        <f>Índice!B49</f>
        <v>Fatores de conversão</v>
      </c>
      <c r="C2" s="3"/>
      <c r="D2" s="3"/>
      <c r="E2" s="3"/>
      <c r="F2" s="3"/>
      <c r="G2" s="1"/>
      <c r="H2" s="1"/>
      <c r="I2" s="1"/>
    </row>
    <row r="4" spans="1:9" ht="12.75" customHeight="1" x14ac:dyDescent="0.25">
      <c r="B4" s="23"/>
    </row>
    <row r="5" spans="1:9" ht="12.75" customHeight="1" x14ac:dyDescent="0.25">
      <c r="B5" s="32"/>
      <c r="C5" s="31"/>
    </row>
    <row r="6" spans="1:9" ht="12.75" customHeight="1" x14ac:dyDescent="0.25">
      <c r="B6" s="11" t="s">
        <v>2</v>
      </c>
      <c r="C6" s="33" t="s">
        <v>27</v>
      </c>
      <c r="D6" s="35">
        <v>0.7</v>
      </c>
    </row>
    <row r="7" spans="1:9" ht="12.75" customHeight="1" x14ac:dyDescent="0.25">
      <c r="B7" s="11" t="s">
        <v>4</v>
      </c>
      <c r="C7" s="33" t="s">
        <v>35</v>
      </c>
      <c r="D7" s="35">
        <v>0.55200000000000005</v>
      </c>
    </row>
  </sheetData>
  <mergeCells count="1">
    <mergeCell ref="A1:A2"/>
  </mergeCells>
  <hyperlinks>
    <hyperlink ref="A1:A2" location="Índice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O112"/>
  <sheetViews>
    <sheetView showGridLines="0" zoomScaleNormal="100" workbookViewId="0">
      <pane xSplit="2" ySplit="5" topLeftCell="C19" activePane="bottomRight" state="frozen"/>
      <selection pane="topRight" activeCell="C1" sqref="C1"/>
      <selection pane="bottomLeft" activeCell="A6" sqref="A6"/>
      <selection pane="bottomRight" activeCell="H53" sqref="H53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2.28515625" style="3" customWidth="1"/>
    <col min="7" max="8" width="12.28515625" style="1" customWidth="1"/>
    <col min="9" max="9" width="27" style="1" bestFit="1" customWidth="1"/>
    <col min="10" max="10" width="19.5703125" style="1" customWidth="1"/>
    <col min="11" max="13" width="9.140625" style="1"/>
  </cols>
  <sheetData>
    <row r="1" spans="1:15" ht="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C1"/>
      <c r="J1"/>
      <c r="N1" s="1"/>
      <c r="O1" s="1"/>
    </row>
    <row r="2" spans="1:15" ht="15" x14ac:dyDescent="0.25">
      <c r="A2" s="46"/>
      <c r="B2" s="13" t="str">
        <f>Índice!B11</f>
        <v>Tabela 3. Variação das vendas de combustíveis em relação aos níveis pré-pandemia, %</v>
      </c>
      <c r="J2"/>
      <c r="N2" s="1"/>
      <c r="O2" s="1"/>
    </row>
    <row r="4" spans="1:15" s="1" customFormat="1" ht="25.5" x14ac:dyDescent="0.2">
      <c r="B4" s="14"/>
      <c r="C4" s="15" t="str">
        <f>'tab1'!E4</f>
        <v>Óleo diesel</v>
      </c>
      <c r="D4" s="15" t="str">
        <f>'tab1'!F4</f>
        <v>Gasolina C</v>
      </c>
      <c r="E4" s="15" t="str">
        <f>'tab1'!G4</f>
        <v>Etanol hidratado</v>
      </c>
      <c r="F4" s="15" t="str">
        <f>'tab1'!H4</f>
        <v>QAV</v>
      </c>
      <c r="G4" s="15" t="str">
        <f>'tab1'!I4</f>
        <v>GLP</v>
      </c>
      <c r="H4" s="15" t="s">
        <v>24</v>
      </c>
    </row>
    <row r="5" spans="1:15" s="1" customFormat="1" x14ac:dyDescent="0.2">
      <c r="B5" s="14"/>
      <c r="C5" s="18" t="s">
        <v>28</v>
      </c>
      <c r="D5" s="18" t="s">
        <v>28</v>
      </c>
      <c r="E5" s="18" t="s">
        <v>28</v>
      </c>
      <c r="F5" s="18" t="s">
        <v>28</v>
      </c>
      <c r="G5" s="18" t="s">
        <v>28</v>
      </c>
      <c r="H5" s="18" t="s">
        <v>28</v>
      </c>
    </row>
    <row r="6" spans="1:15" s="1" customFormat="1" ht="12.75" customHeight="1" x14ac:dyDescent="0.2">
      <c r="B6" s="19">
        <v>43831</v>
      </c>
      <c r="C6" s="29">
        <f>'tab1'!E42/'tab1'!E30-1</f>
        <v>7.6793313415739473E-3</v>
      </c>
      <c r="D6" s="29">
        <f>'tab1'!F42/'tab1'!F30-1</f>
        <v>9.2947856254632644E-3</v>
      </c>
      <c r="E6" s="29">
        <f>'tab1'!G42/'tab1'!G30-1</f>
        <v>-0.18140553944828752</v>
      </c>
      <c r="F6" s="29">
        <f>'tab1'!H42/'tab1'!H30-1</f>
        <v>-3.4648627338161764E-2</v>
      </c>
      <c r="G6" s="29">
        <f>'tab1'!I42/'tab1'!I30-1</f>
        <v>1.0587021492402648E-2</v>
      </c>
      <c r="H6" s="29">
        <f>('tab1'!F42+'tab1'!G42*Conversão!$D$6)/('tab1'!F30+'tab1'!G30*Conversão!$D$6)-1</f>
        <v>-5.583190726925269E-2</v>
      </c>
    </row>
    <row r="7" spans="1:15" s="1" customFormat="1" ht="12.75" customHeight="1" x14ac:dyDescent="0.2">
      <c r="B7" s="19">
        <f>EDATE(B6,1)</f>
        <v>43862</v>
      </c>
      <c r="C7" s="29">
        <f>'tab1'!E43/'tab1'!E31-1</f>
        <v>2.9970176528961723E-2</v>
      </c>
      <c r="D7" s="29">
        <f>'tab1'!F43/'tab1'!F31-1</f>
        <v>3.9290778519873504E-2</v>
      </c>
      <c r="E7" s="29">
        <f>'tab1'!G43/'tab1'!G31-1</f>
        <v>-2.4905450131560647E-2</v>
      </c>
      <c r="F7" s="29">
        <f>'tab1'!H43/'tab1'!H31-1</f>
        <v>-2.0643027146115545E-3</v>
      </c>
      <c r="G7" s="29">
        <f>'tab1'!I43/'tab1'!I31-1</f>
        <v>1.6772718929476182E-2</v>
      </c>
      <c r="H7" s="29">
        <f>('tab1'!F43+'tab1'!G43*Conversão!$D$6)/('tab1'!F31+'tab1'!G31*Conversão!$D$6)-1</f>
        <v>2.0337551043257296E-2</v>
      </c>
    </row>
    <row r="8" spans="1:15" s="1" customFormat="1" ht="12.75" customHeight="1" x14ac:dyDescent="0.2">
      <c r="B8" s="19">
        <f t="shared" ref="B8:B53" si="0">EDATE(B7,1)</f>
        <v>43891</v>
      </c>
      <c r="C8" s="29">
        <f>'tab1'!E44/'tab1'!E32-1</f>
        <v>3.2401922329247768E-2</v>
      </c>
      <c r="D8" s="29">
        <f>'tab1'!F44/'tab1'!F32-1</f>
        <v>-0.13647925066831568</v>
      </c>
      <c r="E8" s="29">
        <f>'tab1'!G44/'tab1'!G32-1</f>
        <v>-0.12657409671378994</v>
      </c>
      <c r="F8" s="29">
        <f>'tab1'!H44/'tab1'!H32-1</f>
        <v>-0.28942403202484723</v>
      </c>
      <c r="G8" s="29">
        <f>'tab1'!I44/'tab1'!I32-1</f>
        <v>0.11914843382229767</v>
      </c>
      <c r="H8" s="29">
        <f>('tab1'!F44+'tab1'!G44*Conversão!$D$6)/('tab1'!F32+'tab1'!G32*Conversão!$D$6)-1</f>
        <v>-0.13379816505598319</v>
      </c>
      <c r="I8" s="4"/>
      <c r="J8" s="4"/>
    </row>
    <row r="9" spans="1:15" s="1" customFormat="1" ht="12.75" customHeight="1" x14ac:dyDescent="0.2">
      <c r="B9" s="19">
        <f t="shared" si="0"/>
        <v>43922</v>
      </c>
      <c r="C9" s="29">
        <f>'tab1'!E45/'tab1'!E33-1</f>
        <v>-0.14092872147735158</v>
      </c>
      <c r="D9" s="29">
        <f>'tab1'!F45/'tab1'!F33-1</f>
        <v>-0.28705283407021698</v>
      </c>
      <c r="E9" s="29">
        <f>'tab1'!G45/'tab1'!G33-1</f>
        <v>-0.34865673015050447</v>
      </c>
      <c r="F9" s="29">
        <f>'tab1'!H45/'tab1'!H33-1</f>
        <v>-0.8473080065556563</v>
      </c>
      <c r="G9" s="29">
        <f>'tab1'!I45/'tab1'!I33-1</f>
        <v>3.9138479139240845E-2</v>
      </c>
      <c r="H9" s="29">
        <f>('tab1'!F45+'tab1'!G45*Conversão!$D$6)/('tab1'!F33+'tab1'!G33*Conversão!$D$6)-1</f>
        <v>-0.30456899537071525</v>
      </c>
      <c r="I9" s="4"/>
      <c r="J9" s="4"/>
    </row>
    <row r="10" spans="1:15" s="1" customFormat="1" ht="12.75" customHeight="1" x14ac:dyDescent="0.2">
      <c r="B10" s="19">
        <f t="shared" si="0"/>
        <v>43952</v>
      </c>
      <c r="C10" s="29">
        <f>'tab1'!E46/'tab1'!E34-1</f>
        <v>-9.2560051516686892E-2</v>
      </c>
      <c r="D10" s="29">
        <f>'tab1'!F46/'tab1'!F34-1</f>
        <v>-0.2067921288632989</v>
      </c>
      <c r="E10" s="29">
        <f>'tab1'!G46/'tab1'!G34-1</f>
        <v>-0.31376590060718101</v>
      </c>
      <c r="F10" s="29">
        <f>'tab1'!H46/'tab1'!H34-1</f>
        <v>-0.81280274771215422</v>
      </c>
      <c r="G10" s="29">
        <f>'tab1'!I46/'tab1'!I34-1</f>
        <v>-3.0855610851766468E-2</v>
      </c>
      <c r="H10" s="29">
        <f>('tab1'!F46+'tab1'!G46*Conversão!$D$6)/('tab1'!F34+'tab1'!G34*Conversão!$D$6)-1</f>
        <v>-0.2410331647112457</v>
      </c>
      <c r="I10" s="4"/>
      <c r="J10" s="4"/>
    </row>
    <row r="11" spans="1:15" s="1" customFormat="1" ht="12.75" customHeight="1" x14ac:dyDescent="0.2">
      <c r="B11" s="19">
        <f t="shared" si="0"/>
        <v>43983</v>
      </c>
      <c r="C11" s="29">
        <f>'tab1'!E47/'tab1'!E35-1</f>
        <v>7.4419427135179461E-3</v>
      </c>
      <c r="D11" s="29">
        <f>'tab1'!F47/'tab1'!F35-1</f>
        <v>-8.2118488314869897E-2</v>
      </c>
      <c r="E11" s="29">
        <f>'tab1'!G47/'tab1'!G35-1</f>
        <v>-7.9615495647450185E-2</v>
      </c>
      <c r="F11" s="29">
        <f>'tab1'!H47/'tab1'!H35-1</f>
        <v>-0.75725702201918654</v>
      </c>
      <c r="G11" s="29">
        <f>'tab1'!I47/'tab1'!I35-1</f>
        <v>8.9881684041013932E-2</v>
      </c>
      <c r="H11" s="29">
        <f>('tab1'!F47+'tab1'!G47*Conversão!$D$6)/('tab1'!F35+'tab1'!G35*Conversão!$D$6)-1</f>
        <v>-8.1436145010885252E-2</v>
      </c>
      <c r="I11" s="4"/>
      <c r="J11" s="4"/>
    </row>
    <row r="12" spans="1:15" s="1" customFormat="1" ht="12.75" customHeight="1" x14ac:dyDescent="0.2">
      <c r="B12" s="19">
        <f t="shared" si="0"/>
        <v>44013</v>
      </c>
      <c r="C12" s="29">
        <f>'tab1'!E48/'tab1'!E36-1</f>
        <v>6.7429356600750001E-3</v>
      </c>
      <c r="D12" s="29">
        <f>'tab1'!F48/'tab1'!F36-1</f>
        <v>-7.9144690962744568E-2</v>
      </c>
      <c r="E12" s="29">
        <f>'tab1'!G48/'tab1'!G36-1</f>
        <v>-0.18114582891595843</v>
      </c>
      <c r="F12" s="29">
        <f>'tab1'!H48/'tab1'!H36-1</f>
        <v>-0.72949907728256824</v>
      </c>
      <c r="G12" s="29">
        <f>'tab1'!I48/'tab1'!I36-1</f>
        <v>1.8516720379439411E-2</v>
      </c>
      <c r="H12" s="29">
        <f>('tab1'!F48+'tab1'!G48*Conversão!$D$6)/('tab1'!F36+'tab1'!G36*Conversão!$D$6)-1</f>
        <v>-0.10916820245101178</v>
      </c>
      <c r="I12" s="4"/>
      <c r="J12" s="4"/>
    </row>
    <row r="13" spans="1:15" s="1" customFormat="1" ht="12.75" customHeight="1" x14ac:dyDescent="0.2">
      <c r="B13" s="19">
        <f t="shared" si="0"/>
        <v>44044</v>
      </c>
      <c r="C13" s="29">
        <f>'tab1'!E49/'tab1'!E37-1</f>
        <v>-2.4352426231808333E-2</v>
      </c>
      <c r="D13" s="29">
        <f>'tab1'!F49/'tab1'!F37-1</f>
        <v>-0.10279960937362853</v>
      </c>
      <c r="E13" s="29">
        <f>'tab1'!G49/'tab1'!G37-1</f>
        <v>-0.15983833756244148</v>
      </c>
      <c r="F13" s="29">
        <f>'tab1'!H49/'tab1'!H37-1</f>
        <v>-0.65999105058148366</v>
      </c>
      <c r="G13" s="29">
        <f>'tab1'!I49/'tab1'!I37-1</f>
        <v>1.1774818377027207E-2</v>
      </c>
      <c r="H13" s="29">
        <f>('tab1'!F49+'tab1'!G49*Conversão!$D$6)/('tab1'!F37+'tab1'!G37*Conversão!$D$6)-1</f>
        <v>-0.11938208107617887</v>
      </c>
      <c r="I13" s="4"/>
      <c r="J13" s="4"/>
    </row>
    <row r="14" spans="1:15" s="1" customFormat="1" ht="12.75" customHeight="1" x14ac:dyDescent="0.2">
      <c r="B14" s="19">
        <f t="shared" si="0"/>
        <v>44075</v>
      </c>
      <c r="C14" s="29">
        <f>'tab1'!E50/'tab1'!E38-1</f>
        <v>6.8883308990310699E-2</v>
      </c>
      <c r="D14" s="29">
        <f>'tab1'!F50/'tab1'!F38-1</f>
        <v>8.7875046264893619E-3</v>
      </c>
      <c r="E14" s="29">
        <f>'tab1'!G50/'tab1'!G38-1</f>
        <v>-5.5839141402591497E-2</v>
      </c>
      <c r="F14" s="29">
        <f>'tab1'!H50/'tab1'!H38-1</f>
        <v>-0.58931745064584384</v>
      </c>
      <c r="G14" s="29">
        <f>'tab1'!I50/'tab1'!I38-1</f>
        <v>4.0612968435479457E-2</v>
      </c>
      <c r="H14" s="29">
        <f>('tab1'!F50+'tab1'!G50*Conversão!$D$6)/('tab1'!F38+'tab1'!G38*Conversão!$D$6)-1</f>
        <v>-1.0296168654911786E-2</v>
      </c>
      <c r="I14" s="4"/>
      <c r="J14" s="4"/>
    </row>
    <row r="15" spans="1:15" s="1" customFormat="1" ht="12.75" customHeight="1" x14ac:dyDescent="0.2">
      <c r="B15" s="19">
        <f t="shared" si="0"/>
        <v>44105</v>
      </c>
      <c r="C15" s="29">
        <f>'tab1'!E51/'tab1'!E39-1</f>
        <v>2.0683949342298558E-2</v>
      </c>
      <c r="D15" s="29">
        <f>'tab1'!F51/'tab1'!F39-1</f>
        <v>1.6995137590435805E-2</v>
      </c>
      <c r="E15" s="29">
        <f>'tab1'!G51/'tab1'!G39-1</f>
        <v>-0.10447891639222628</v>
      </c>
      <c r="F15" s="29">
        <f>'tab1'!H51/'tab1'!H39-1</f>
        <v>-0.49020867399124135</v>
      </c>
      <c r="G15" s="29">
        <f>'tab1'!I51/'tab1'!I39-1</f>
        <v>5.6274171062642431E-4</v>
      </c>
      <c r="H15" s="29">
        <f>('tab1'!F51+'tab1'!G51*Conversão!$D$6)/('tab1'!F39+'tab1'!G39*Conversão!$D$6)-1</f>
        <v>-2.0902207816262064E-2</v>
      </c>
      <c r="I15" s="4"/>
      <c r="J15" s="4"/>
    </row>
    <row r="16" spans="1:15" s="1" customFormat="1" ht="12.75" customHeight="1" x14ac:dyDescent="0.2">
      <c r="B16" s="19">
        <f t="shared" si="0"/>
        <v>44136</v>
      </c>
      <c r="C16" s="29">
        <f>'tab1'!E52/'tab1'!E40-1</f>
        <v>1.738535185306489E-2</v>
      </c>
      <c r="D16" s="29">
        <f>'tab1'!F52/'tab1'!F40-1</f>
        <v>-4.2133636576736633E-3</v>
      </c>
      <c r="E16" s="29">
        <f>'tab1'!G52/'tab1'!G40-1</f>
        <v>-0.1380179059321065</v>
      </c>
      <c r="F16" s="29">
        <f>'tab1'!H52/'tab1'!H40-1</f>
        <v>-0.43683109252756203</v>
      </c>
      <c r="G16" s="29">
        <f>'tab1'!I52/'tab1'!I40-1</f>
        <v>1.4078193043580489E-2</v>
      </c>
      <c r="H16" s="29">
        <f>('tab1'!F52+'tab1'!G52*Conversão!$D$6)/('tab1'!F40+'tab1'!G40*Conversão!$D$6)-1</f>
        <v>-4.5355744673225562E-2</v>
      </c>
      <c r="I16" s="4"/>
      <c r="J16" s="4"/>
    </row>
    <row r="17" spans="2:10" s="1" customFormat="1" ht="12.75" customHeight="1" x14ac:dyDescent="0.2">
      <c r="B17" s="19">
        <f t="shared" si="0"/>
        <v>44166</v>
      </c>
      <c r="C17" s="29">
        <f>'tab1'!E53/'tab1'!E41-1</f>
        <v>9.0312119023183035E-2</v>
      </c>
      <c r="D17" s="29">
        <f>'tab1'!F53/'tab1'!F41-1</f>
        <v>3.9486922588112483E-2</v>
      </c>
      <c r="E17" s="29">
        <f>'tab1'!G53/'tab1'!G41-1</f>
        <v>-1.6741774505117601E-2</v>
      </c>
      <c r="F17" s="29">
        <f>'tab1'!H53/'tab1'!H41-1</f>
        <v>-0.37538301906386207</v>
      </c>
      <c r="G17" s="29">
        <f>'tab1'!I53/'tab1'!I41-1</f>
        <v>3.9580100959715869E-2</v>
      </c>
      <c r="H17" s="29">
        <f>('tab1'!F53+'tab1'!G53*Conversão!$D$6)/('tab1'!F41+'tab1'!G41*Conversão!$D$6)-1</f>
        <v>2.3748747461643793E-2</v>
      </c>
      <c r="I17" s="4"/>
      <c r="J17" s="4"/>
    </row>
    <row r="18" spans="2:10" s="1" customFormat="1" ht="12.75" customHeight="1" x14ac:dyDescent="0.2">
      <c r="B18" s="19">
        <f t="shared" si="0"/>
        <v>44197</v>
      </c>
      <c r="C18" s="29">
        <f>'tab1'!E54/'tab1'!E30-1</f>
        <v>2.6302974994854456E-2</v>
      </c>
      <c r="D18" s="29">
        <f>'tab1'!F54/'tab1'!F30-1</f>
        <v>1.0776993474869823E-2</v>
      </c>
      <c r="E18" s="29">
        <f>'tab1'!G54/'tab1'!G30-1</f>
        <v>-0.27026952130840298</v>
      </c>
      <c r="F18" s="29">
        <f>'tab1'!H54/'tab1'!H30-1</f>
        <v>-0.39532714318232487</v>
      </c>
      <c r="G18" s="29">
        <f>'tab1'!I54/'tab1'!I30-1</f>
        <v>3.2525926588754084E-2</v>
      </c>
      <c r="H18" s="29">
        <f>('tab1'!F54+'tab1'!G54*Conversão!$D$6)/('tab1'!F30+'tab1'!G30*Conversão!$D$6)-1</f>
        <v>-8.5204122710127672E-2</v>
      </c>
      <c r="I18" s="4"/>
    </row>
    <row r="19" spans="2:10" s="1" customFormat="1" ht="12.75" customHeight="1" x14ac:dyDescent="0.2">
      <c r="B19" s="19">
        <f t="shared" si="0"/>
        <v>44228</v>
      </c>
      <c r="C19" s="29">
        <f>'tab1'!E55/'tab1'!E31-1</f>
        <v>1.1138679127542073E-2</v>
      </c>
      <c r="D19" s="29">
        <f>'tab1'!F55/'tab1'!F31-1</f>
        <v>-6.9199882738594787E-2</v>
      </c>
      <c r="E19" s="29">
        <f>'tab1'!G55/'tab1'!G31-1</f>
        <v>-9.8385936757446668E-2</v>
      </c>
      <c r="F19" s="29">
        <f>'tab1'!H55/'tab1'!H31-1</f>
        <v>-0.45068398451517089</v>
      </c>
      <c r="G19" s="29">
        <f>'tab1'!I55/'tab1'!I31-1</f>
        <v>8.8934119615038387E-3</v>
      </c>
      <c r="H19" s="29">
        <f>('tab1'!F55+'tab1'!G55*Conversão!$D$6)/('tab1'!F31+'tab1'!G31*Conversão!$D$6)-1</f>
        <v>-7.7816742834343589E-2</v>
      </c>
      <c r="I19" s="4"/>
    </row>
    <row r="20" spans="2:10" s="1" customFormat="1" ht="12.75" customHeight="1" x14ac:dyDescent="0.2">
      <c r="B20" s="19">
        <f t="shared" si="0"/>
        <v>44256</v>
      </c>
      <c r="C20" s="29">
        <f>'tab1'!E56/'tab1'!E32-1</f>
        <v>0.202300506415515</v>
      </c>
      <c r="D20" s="29">
        <f>'tab1'!F56/'tab1'!F32-1</f>
        <v>-9.9500422944482914E-2</v>
      </c>
      <c r="E20" s="29">
        <f>'tab1'!G56/'tab1'!G32-1</f>
        <v>1.054911778422829E-2</v>
      </c>
      <c r="F20" s="29">
        <f>'tab1'!H56/'tab1'!H32-1</f>
        <v>-0.50622538533087547</v>
      </c>
      <c r="G20" s="29">
        <f>'tab1'!I56/'tab1'!I32-1</f>
        <v>0.106011707459992</v>
      </c>
      <c r="H20" s="29">
        <f>('tab1'!F56+'tab1'!G56*Conversão!$D$6)/('tab1'!F32+'tab1'!G32*Conversão!$D$6)-1</f>
        <v>-6.9712673895238941E-2</v>
      </c>
      <c r="I20" s="4"/>
    </row>
    <row r="21" spans="2:10" s="1" customFormat="1" ht="12.75" customHeight="1" x14ac:dyDescent="0.2">
      <c r="B21" s="19">
        <f t="shared" si="0"/>
        <v>44287</v>
      </c>
      <c r="C21" s="29">
        <f>'tab1'!E57/'tab1'!E33-1</f>
        <v>8.8813452314271624E-2</v>
      </c>
      <c r="D21" s="29">
        <f>'tab1'!F57/'tab1'!F33-1</f>
        <v>-0.14859966378085343</v>
      </c>
      <c r="E21" s="29">
        <f>'tab1'!G57/'tab1'!G33-1</f>
        <v>-0.16016218854776043</v>
      </c>
      <c r="F21" s="29">
        <f>'tab1'!H57/'tab1'!H33-1</f>
        <v>-0.56704840259685074</v>
      </c>
      <c r="G21" s="29">
        <f>'tab1'!I57/'tab1'!I33-1</f>
        <v>1.2504060321240518E-2</v>
      </c>
      <c r="H21" s="29">
        <f>('tab1'!F57+'tab1'!G57*Conversão!$D$6)/('tab1'!F33+'tab1'!G33*Conversão!$D$6)-1</f>
        <v>-0.15188729754664954</v>
      </c>
      <c r="I21" s="4"/>
    </row>
    <row r="22" spans="2:10" s="1" customFormat="1" ht="12.75" customHeight="1" x14ac:dyDescent="0.2">
      <c r="B22" s="19">
        <f t="shared" si="0"/>
        <v>44317</v>
      </c>
      <c r="C22" s="29">
        <f>'tab1'!E58/'tab1'!E34-1</f>
        <v>4.3108952057078653E-2</v>
      </c>
      <c r="D22" s="29">
        <f>'tab1'!F58/'tab1'!F34-1</f>
        <v>-2.251431758011635E-2</v>
      </c>
      <c r="E22" s="29">
        <f>'tab1'!G58/'tab1'!G34-1</f>
        <v>-0.28810137467886965</v>
      </c>
      <c r="F22" s="29">
        <f>'tab1'!H58/'tab1'!H34-1</f>
        <v>-0.47214494824624342</v>
      </c>
      <c r="G22" s="29">
        <f>'tab1'!I58/'tab1'!I34-1</f>
        <v>-1.0250483958540779E-2</v>
      </c>
      <c r="H22" s="29">
        <f>('tab1'!F58+'tab1'!G58*Conversão!$D$6)/('tab1'!F34+'tab1'!G34*Conversão!$D$6)-1</f>
        <v>-0.10752558524525968</v>
      </c>
      <c r="I22" s="4"/>
    </row>
    <row r="23" spans="2:10" s="1" customFormat="1" ht="12.75" customHeight="1" x14ac:dyDescent="0.2">
      <c r="B23" s="19">
        <f t="shared" si="0"/>
        <v>44348</v>
      </c>
      <c r="C23" s="29">
        <f>'tab1'!E59/'tab1'!E35-1</f>
        <v>9.5389313282709942E-2</v>
      </c>
      <c r="D23" s="29">
        <f>'tab1'!F59/'tab1'!F35-1</f>
        <v>7.4479395342104349E-2</v>
      </c>
      <c r="E23" s="29">
        <f>'tab1'!G59/'tab1'!G35-1</f>
        <v>-0.10828464197210796</v>
      </c>
      <c r="F23" s="29">
        <f>'tab1'!H59/'tab1'!H35-1</f>
        <v>-0.40939944692121988</v>
      </c>
      <c r="G23" s="29">
        <f>'tab1'!I59/'tab1'!I35-1</f>
        <v>0.11393069561780411</v>
      </c>
      <c r="H23" s="29">
        <f>('tab1'!F59+'tab1'!G59*Conversão!$D$6)/('tab1'!F35+'tab1'!G35*Conversão!$D$6)-1</f>
        <v>2.4655910561738992E-2</v>
      </c>
      <c r="I23" s="4"/>
    </row>
    <row r="24" spans="2:10" s="1" customFormat="1" ht="12.75" customHeight="1" x14ac:dyDescent="0.2">
      <c r="B24" s="19">
        <f t="shared" si="0"/>
        <v>44378</v>
      </c>
      <c r="C24" s="29">
        <f>'tab1'!E60/'tab1'!E36-1</f>
        <v>7.896900045055677E-2</v>
      </c>
      <c r="D24" s="29">
        <f>'tab1'!F60/'tab1'!F36-1</f>
        <v>8.24395858135889E-2</v>
      </c>
      <c r="E24" s="29">
        <f>'tab1'!G60/'tab1'!G36-1</f>
        <v>-0.22297053625427299</v>
      </c>
      <c r="F24" s="29">
        <f>'tab1'!H60/'tab1'!H36-1</f>
        <v>-0.36862856306164515</v>
      </c>
      <c r="G24" s="29">
        <f>'tab1'!I60/'tab1'!I36-1</f>
        <v>1.4978084956878579E-2</v>
      </c>
      <c r="H24" s="29">
        <f>('tab1'!F60+'tab1'!G60*Conversão!$D$6)/('tab1'!F36+'tab1'!G36*Conversão!$D$6)-1</f>
        <v>-7.4563162570667751E-3</v>
      </c>
      <c r="I24" s="4"/>
    </row>
    <row r="25" spans="2:10" s="1" customFormat="1" ht="12.75" customHeight="1" x14ac:dyDescent="0.2">
      <c r="B25" s="19">
        <f t="shared" si="0"/>
        <v>44409</v>
      </c>
      <c r="C25" s="29">
        <f>'tab1'!E61/'tab1'!E37-1</f>
        <v>7.9857362980933377E-2</v>
      </c>
      <c r="D25" s="29">
        <f>'tab1'!F61/'tab1'!F37-1</f>
        <v>4.5090000086761783E-2</v>
      </c>
      <c r="E25" s="29">
        <f>'tab1'!G61/'tab1'!G37-1</f>
        <v>-0.19911395796155862</v>
      </c>
      <c r="F25" s="29">
        <f>'tab1'!H61/'tab1'!H37-1</f>
        <v>-0.34234681492236718</v>
      </c>
      <c r="G25" s="29">
        <f>'tab1'!I61/'tab1'!I37-1</f>
        <v>3.4691361116823138E-3</v>
      </c>
      <c r="H25" s="29">
        <f>('tab1'!F61+'tab1'!G61*Conversão!$D$6)/('tab1'!F37+'tab1'!G37*Conversão!$D$6)-1</f>
        <v>-2.5905713747918169E-2</v>
      </c>
      <c r="I25" s="4"/>
    </row>
    <row r="26" spans="2:10" s="1" customFormat="1" ht="12.75" customHeight="1" x14ac:dyDescent="0.2">
      <c r="B26" s="19">
        <f t="shared" si="0"/>
        <v>44440</v>
      </c>
      <c r="C26" s="29">
        <f>'tab1'!E62/'tab1'!E38-1</f>
        <v>0.10355521270585899</v>
      </c>
      <c r="D26" s="29">
        <f>'tab1'!F62/'tab1'!F38-1</f>
        <v>0.12395990053804096</v>
      </c>
      <c r="E26" s="29">
        <f>'tab1'!G62/'tab1'!G38-1</f>
        <v>-0.28384702408368268</v>
      </c>
      <c r="F26" s="29">
        <f>'tab1'!H62/'tab1'!H38-1</f>
        <v>-0.3071143980232065</v>
      </c>
      <c r="G26" s="29">
        <f>'tab1'!I62/'tab1'!I38-1</f>
        <v>9.0188088516478526E-3</v>
      </c>
      <c r="H26" s="29">
        <f>('tab1'!F62+'tab1'!G62*Conversão!$D$6)/('tab1'!F38+'tab1'!G38*Conversão!$D$6)-1</f>
        <v>3.5381458972061353E-3</v>
      </c>
      <c r="I26" s="4"/>
    </row>
    <row r="27" spans="2:10" s="1" customFormat="1" ht="12.75" customHeight="1" x14ac:dyDescent="0.2">
      <c r="B27" s="19">
        <f t="shared" si="0"/>
        <v>44470</v>
      </c>
      <c r="C27" s="29">
        <f>'tab1'!E63/'tab1'!E39-1</f>
        <v>3.44204930615295E-2</v>
      </c>
      <c r="D27" s="29">
        <f>'tab1'!F63/'tab1'!F39-1</f>
        <v>7.0918053409670057E-2</v>
      </c>
      <c r="E27" s="29">
        <f>'tab1'!G63/'tab1'!G39-1</f>
        <v>-0.3998991294210541</v>
      </c>
      <c r="F27" s="29">
        <f>'tab1'!H63/'tab1'!H39-1</f>
        <v>-0.27255502579601698</v>
      </c>
      <c r="G27" s="29">
        <f>'tab1'!I63/'tab1'!I39-1</f>
        <v>-4.2609679600588812E-2</v>
      </c>
      <c r="H27" s="29">
        <f>('tab1'!F63+'tab1'!G63*Conversão!$D$6)/('tab1'!F39+'tab1'!G39*Conversão!$D$6)-1</f>
        <v>-7.596698760238807E-2</v>
      </c>
      <c r="I27" s="4"/>
    </row>
    <row r="28" spans="2:10" s="1" customFormat="1" ht="12.75" customHeight="1" x14ac:dyDescent="0.2">
      <c r="B28" s="19">
        <f t="shared" si="0"/>
        <v>44501</v>
      </c>
      <c r="C28" s="29">
        <f>'tab1'!E64/'tab1'!E40-1</f>
        <v>5.7962970421317817E-2</v>
      </c>
      <c r="D28" s="29">
        <f>'tab1'!F64/'tab1'!F40-1</f>
        <v>5.9828616294568038E-2</v>
      </c>
      <c r="E28" s="29">
        <f>'tab1'!G64/'tab1'!G40-1</f>
        <v>-0.40329186071757284</v>
      </c>
      <c r="F28" s="29">
        <f>'tab1'!H64/'tab1'!H40-1</f>
        <v>-0.21302032387917103</v>
      </c>
      <c r="G28" s="29">
        <f>'tab1'!I64/'tab1'!I40-1</f>
        <v>-5.1907008257893184E-3</v>
      </c>
      <c r="H28" s="29">
        <f>('tab1'!F64+'tab1'!G64*Conversão!$D$6)/('tab1'!F40+'tab1'!G40*Conversão!$D$6)-1</f>
        <v>-8.2572223000246137E-2</v>
      </c>
      <c r="I28" s="4"/>
    </row>
    <row r="29" spans="2:10" s="1" customFormat="1" ht="12.75" customHeight="1" x14ac:dyDescent="0.2">
      <c r="B29" s="19">
        <f t="shared" si="0"/>
        <v>44531</v>
      </c>
      <c r="C29" s="29">
        <f>'tab1'!E65/'tab1'!E41-1</f>
        <v>0.14686911312408224</v>
      </c>
      <c r="D29" s="29">
        <f>'tab1'!F65/'tab1'!F41-1</f>
        <v>0.13408091128756894</v>
      </c>
      <c r="E29" s="29">
        <f>'tab1'!G65/'tab1'!G41-1</f>
        <v>-0.40345921362770831</v>
      </c>
      <c r="F29" s="29">
        <f>'tab1'!H65/'tab1'!H41-1</f>
        <v>-0.17751175098916638</v>
      </c>
      <c r="G29" s="29">
        <f>'tab1'!I65/'tab1'!I41-1</f>
        <v>-4.8179446226573885E-3</v>
      </c>
      <c r="H29" s="29">
        <f>('tab1'!F65+'tab1'!G65*Conversão!$D$6)/('tab1'!F41+'tab1'!G41*Conversão!$D$6)-1</f>
        <v>-1.6374302166755172E-2</v>
      </c>
      <c r="I29" s="4"/>
    </row>
    <row r="30" spans="2:10" s="1" customFormat="1" ht="12.75" customHeight="1" x14ac:dyDescent="0.2">
      <c r="B30" s="19">
        <f t="shared" si="0"/>
        <v>44562</v>
      </c>
      <c r="C30" s="29">
        <f>'tab1'!E66/'tab1'!E30-1</f>
        <v>5.1972122861289716E-2</v>
      </c>
      <c r="D30" s="29">
        <f>'tab1'!F66/'tab1'!F30-1</f>
        <v>3.9399479427526529E-2</v>
      </c>
      <c r="E30" s="29">
        <f>'tab1'!G66/'tab1'!G30-1</f>
        <v>-0.52328905843178042</v>
      </c>
      <c r="F30" s="29">
        <f>'tab1'!H66/'tab1'!H30-1</f>
        <v>-0.23791962684196633</v>
      </c>
      <c r="G30" s="29">
        <f>'tab1'!I66/'tab1'!I30-1</f>
        <v>-1.4668449000411199E-2</v>
      </c>
      <c r="H30" s="29">
        <f>('tab1'!F66+'tab1'!G66*Conversão!$D$6)/('tab1'!F30+'tab1'!G30*Conversão!$D$6)-1</f>
        <v>-0.15276612693086578</v>
      </c>
      <c r="I30" s="4"/>
    </row>
    <row r="31" spans="2:10" s="1" customFormat="1" ht="12.75" customHeight="1" x14ac:dyDescent="0.2">
      <c r="B31" s="19">
        <f t="shared" si="0"/>
        <v>44593</v>
      </c>
      <c r="C31" s="29">
        <f>'tab1'!E67/'tab1'!E31-1</f>
        <v>0.12078386857877477</v>
      </c>
      <c r="D31" s="29">
        <f>'tab1'!F67/'tab1'!F31-1</f>
        <v>0.11289327757746226</v>
      </c>
      <c r="E31" s="29">
        <f>'tab1'!G67/'tab1'!G31-1</f>
        <v>-0.35367161719456119</v>
      </c>
      <c r="F31" s="29">
        <f>'tab1'!H67/'tab1'!H31-1</f>
        <v>-0.25029824161416703</v>
      </c>
      <c r="G31" s="29">
        <f>'tab1'!I67/'tab1'!I31-1</f>
        <v>1.3125409308102798E-2</v>
      </c>
      <c r="H31" s="29">
        <f>('tab1'!F67+'tab1'!G67*Conversão!$D$6)/('tab1'!F31+'tab1'!G31*Conversão!$D$6)-1</f>
        <v>-2.4854854501010548E-2</v>
      </c>
      <c r="I31" s="4"/>
    </row>
    <row r="32" spans="2:10" s="1" customFormat="1" ht="12.75" customHeight="1" x14ac:dyDescent="0.2">
      <c r="B32" s="19">
        <f t="shared" si="0"/>
        <v>44621</v>
      </c>
      <c r="C32" s="29">
        <f>'tab1'!E68/'tab1'!E32-1</f>
        <v>0.19320801091895912</v>
      </c>
      <c r="D32" s="29">
        <f>'tab1'!F68/'tab1'!F32-1</f>
        <v>5.0976720868442404E-2</v>
      </c>
      <c r="E32" s="29">
        <f>'tab1'!G68/'tab1'!G32-1</f>
        <v>-6.0374830713722849E-2</v>
      </c>
      <c r="F32" s="29">
        <f>'tab1'!H68/'tab1'!H32-1</f>
        <v>-0.19226026884750447</v>
      </c>
      <c r="G32" s="29">
        <f>'tab1'!I68/'tab1'!I32-1</f>
        <v>7.8978882430231323E-2</v>
      </c>
      <c r="H32" s="29">
        <f>('tab1'!F68+'tab1'!G68*Conversão!$D$6)/('tab1'!F32+'tab1'!G32*Conversão!$D$6)-1</f>
        <v>2.0836548971222113E-2</v>
      </c>
      <c r="I32" s="4"/>
    </row>
    <row r="33" spans="2:9" s="1" customFormat="1" ht="12.75" customHeight="1" x14ac:dyDescent="0.2">
      <c r="B33" s="19">
        <f t="shared" si="0"/>
        <v>44652</v>
      </c>
      <c r="C33" s="29">
        <f>'tab1'!E69/'tab1'!E33-1</f>
        <v>6.7050116169429241E-2</v>
      </c>
      <c r="D33" s="29">
        <f>'tab1'!F69/'tab1'!F33-1</f>
        <v>1.2267929237232966E-2</v>
      </c>
      <c r="E33" s="29">
        <f>'tab1'!G69/'tab1'!G33-1</f>
        <v>-0.23135403803480492</v>
      </c>
      <c r="F33" s="29">
        <f>'tab1'!H69/'tab1'!H33-1</f>
        <v>-0.1686448592298796</v>
      </c>
      <c r="G33" s="29">
        <f>'tab1'!I69/'tab1'!I33-1</f>
        <v>-5.2468921002505775E-2</v>
      </c>
      <c r="H33" s="29">
        <f>('tab1'!F69+'tab1'!G69*Conversão!$D$6)/('tab1'!F33+'tab1'!G33*Conversão!$D$6)-1</f>
        <v>-5.7002392067123875E-2</v>
      </c>
      <c r="I33" s="4"/>
    </row>
    <row r="34" spans="2:9" s="1" customFormat="1" ht="12.75" customHeight="1" x14ac:dyDescent="0.2">
      <c r="B34" s="19">
        <f t="shared" si="0"/>
        <v>44682</v>
      </c>
      <c r="C34" s="29">
        <f>'tab1'!E70/'tab1'!E34-1</f>
        <v>0.10868966353088294</v>
      </c>
      <c r="D34" s="29">
        <f>'tab1'!F70/'tab1'!F34-1</f>
        <v>8.4149304332998609E-2</v>
      </c>
      <c r="E34" s="29">
        <f>'tab1'!G70/'tab1'!G34-1</f>
        <v>-0.29567162836872285</v>
      </c>
      <c r="F34" s="29">
        <f>'tab1'!H70/'tab1'!H34-1</f>
        <v>-0.11438513889310697</v>
      </c>
      <c r="G34" s="29">
        <f>'tab1'!I70/'tab1'!I34-1</f>
        <v>1.9533256624276962E-2</v>
      </c>
      <c r="H34" s="29">
        <f>('tab1'!F70+'tab1'!G70*Conversão!$D$6)/('tab1'!F34+'tab1'!G34*Conversão!$D$6)-1</f>
        <v>-3.742687233559705E-2</v>
      </c>
      <c r="I34" s="4"/>
    </row>
    <row r="35" spans="2:9" s="1" customFormat="1" ht="12.75" customHeight="1" x14ac:dyDescent="0.2">
      <c r="B35" s="19">
        <f t="shared" si="0"/>
        <v>44713</v>
      </c>
      <c r="C35" s="29">
        <f>'tab1'!E71/'tab1'!E35-1</f>
        <v>9.8097443631052217E-2</v>
      </c>
      <c r="D35" s="29">
        <f>'tab1'!F71/'tab1'!F35-1</f>
        <v>6.3562989853205298E-2</v>
      </c>
      <c r="E35" s="29">
        <f>'tab1'!G71/'tab1'!G35-1</f>
        <v>-0.16327878609797231</v>
      </c>
      <c r="F35" s="29">
        <f>'tab1'!H71/'tab1'!H35-1</f>
        <v>-0.11852583694503038</v>
      </c>
      <c r="G35" s="29">
        <f>'tab1'!I71/'tab1'!I35-1</f>
        <v>8.3881466047525777E-2</v>
      </c>
      <c r="H35" s="29">
        <f>('tab1'!F71+'tab1'!G71*Conversão!$D$6)/('tab1'!F35+'tab1'!G35*Conversão!$D$6)-1</f>
        <v>1.7234291948693414E-3</v>
      </c>
      <c r="I35" s="4"/>
    </row>
    <row r="36" spans="2:9" s="1" customFormat="1" ht="12.75" customHeight="1" x14ac:dyDescent="0.2">
      <c r="B36" s="19">
        <f t="shared" si="0"/>
        <v>44743</v>
      </c>
      <c r="C36" s="29">
        <f>'tab1'!E72/'tab1'!E36-1</f>
        <v>7.3030329237520508E-2</v>
      </c>
      <c r="D36" s="29">
        <f>'tab1'!F72/'tab1'!F36-1</f>
        <v>5.322109406161446E-2</v>
      </c>
      <c r="E36" s="29">
        <f>'tab1'!G72/'tab1'!G36-1</f>
        <v>-0.27643104165221422</v>
      </c>
      <c r="F36" s="29">
        <f>'tab1'!H72/'tab1'!H36-1</f>
        <v>-8.0000000000000071E-2</v>
      </c>
      <c r="G36" s="29">
        <f>'tab1'!I72/'tab1'!I36-1</f>
        <v>-3.6066049711614978E-3</v>
      </c>
      <c r="H36" s="29">
        <f>('tab1'!F72+'tab1'!G72*Conversão!$D$6)/('tab1'!F36+'tab1'!G36*Conversão!$D$6)-1</f>
        <v>-4.3810320316092666E-2</v>
      </c>
      <c r="I36" s="4"/>
    </row>
    <row r="37" spans="2:9" s="1" customFormat="1" ht="12.75" customHeight="1" x14ac:dyDescent="0.2">
      <c r="B37" s="19">
        <f t="shared" si="0"/>
        <v>44774</v>
      </c>
      <c r="C37" s="29">
        <f>'tab1'!E73/'tab1'!E37-1</f>
        <v>8.2961674372617589E-2</v>
      </c>
      <c r="D37" s="29">
        <f>'tab1'!F73/'tab1'!F37-1</f>
        <v>7.29887928512305E-2</v>
      </c>
      <c r="E37" s="29">
        <f>'tab1'!G73/'tab1'!G37-1</f>
        <v>-0.28456138219173832</v>
      </c>
      <c r="F37" s="29">
        <f>'tab1'!H73/'tab1'!H37-1</f>
        <v>-8.0000000000000071E-2</v>
      </c>
      <c r="G37" s="29">
        <f>'tab1'!I73/'tab1'!I37-1</f>
        <v>2.3544583013787479E-2</v>
      </c>
      <c r="H37" s="29">
        <f>('tab1'!F73+'tab1'!G73*Conversão!$D$6)/('tab1'!F37+'tab1'!G37*Conversão!$D$6)-1</f>
        <v>-3.0959276261832369E-2</v>
      </c>
      <c r="I37" s="4"/>
    </row>
    <row r="38" spans="2:9" s="1" customFormat="1" ht="12.75" customHeight="1" x14ac:dyDescent="0.2">
      <c r="B38" s="19">
        <f t="shared" si="0"/>
        <v>44805</v>
      </c>
      <c r="C38" s="29">
        <f>'tab1'!E74/'tab1'!E38-1</f>
        <v>0.13402475264167579</v>
      </c>
      <c r="D38" s="29">
        <f>'tab1'!F74/'tab1'!F38-1</f>
        <v>7.4184951938254473E-2</v>
      </c>
      <c r="E38" s="29">
        <f>'tab1'!G74/'tab1'!G38-1</f>
        <v>-0.19304404708607104</v>
      </c>
      <c r="F38" s="29">
        <f>'tab1'!H74/'tab1'!H38-1</f>
        <v>-0.12</v>
      </c>
      <c r="G38" s="29">
        <f>'tab1'!I74/'tab1'!I38-1</f>
        <v>4.0785248698702814E-2</v>
      </c>
      <c r="H38" s="29">
        <f>('tab1'!F74+'tab1'!G74*Conversão!$D$6)/('tab1'!F38+'tab1'!G38*Conversão!$D$6)-1</f>
        <v>-4.7253926648272992E-3</v>
      </c>
      <c r="I38" s="4"/>
    </row>
    <row r="39" spans="2:9" s="1" customFormat="1" ht="12.75" customHeight="1" x14ac:dyDescent="0.2">
      <c r="B39" s="19">
        <f t="shared" si="0"/>
        <v>44835</v>
      </c>
      <c r="C39" s="29">
        <f>'tab1'!E75/'tab1'!E39-1</f>
        <v>6.1521371269971814E-2</v>
      </c>
      <c r="D39" s="29">
        <f>'tab1'!F75/'tab1'!F39-1</f>
        <v>3.167923241798043E-2</v>
      </c>
      <c r="E39" s="29">
        <f>'tab1'!G75/'tab1'!G39-1</f>
        <v>-0.26405509391302917</v>
      </c>
      <c r="F39" s="29">
        <f>'tab1'!H75/'tab1'!H39-1</f>
        <v>-0.11999999999999988</v>
      </c>
      <c r="G39" s="29">
        <f>'tab1'!I75/'tab1'!I39-1</f>
        <v>-4.9335380562967046E-3</v>
      </c>
      <c r="H39" s="29">
        <f>('tab1'!F75+'tab1'!G75*Conversão!$D$6)/('tab1'!F39+'tab1'!G39*Conversão!$D$6)-1</f>
        <v>-6.0583646329632423E-2</v>
      </c>
      <c r="I39" s="4"/>
    </row>
    <row r="40" spans="2:9" s="1" customFormat="1" ht="12.75" customHeight="1" x14ac:dyDescent="0.2">
      <c r="B40" s="19">
        <f t="shared" si="0"/>
        <v>44866</v>
      </c>
      <c r="C40" s="29">
        <f>'tab1'!E76/'tab1'!E40-1</f>
        <v>0.1142332499664922</v>
      </c>
      <c r="D40" s="29">
        <f>'tab1'!F76/'tab1'!F40-1</f>
        <v>2.4970895194366793E-2</v>
      </c>
      <c r="E40" s="29">
        <f>'tab1'!G76/'tab1'!G40-1</f>
        <v>-0.28239548189404784</v>
      </c>
      <c r="F40" s="29">
        <f>'tab1'!H76/'tab1'!H40-1</f>
        <v>-0.1399999999999999</v>
      </c>
      <c r="G40" s="29">
        <f>'tab1'!I76/'tab1'!I40-1</f>
        <v>3.0516514139458106E-2</v>
      </c>
      <c r="H40" s="29">
        <f>('tab1'!F76+'tab1'!G76*Conversão!$D$6)/('tab1'!F40+'tab1'!G40*Conversão!$D$6)-1</f>
        <v>-6.9538486793614518E-2</v>
      </c>
      <c r="I40" s="4"/>
    </row>
    <row r="41" spans="2:9" s="1" customFormat="1" ht="12.75" customHeight="1" x14ac:dyDescent="0.2">
      <c r="B41" s="19">
        <f t="shared" si="0"/>
        <v>44896</v>
      </c>
      <c r="C41" s="29">
        <f>'tab1'!E77/'tab1'!E41-1</f>
        <v>0.18950703409169356</v>
      </c>
      <c r="D41" s="29">
        <f>'tab1'!F77/'tab1'!F41-1</f>
        <v>5.260681795314559E-2</v>
      </c>
      <c r="E41" s="29">
        <f>'tab1'!G77/'tab1'!G41-1</f>
        <v>-0.25143047897785653</v>
      </c>
      <c r="F41" s="29">
        <f>'tab1'!H77/'tab1'!H41-1</f>
        <v>-5.9999999999999942E-2</v>
      </c>
      <c r="G41" s="29">
        <f>'tab1'!I77/'tab1'!I41-1</f>
        <v>2.1177240105156869E-2</v>
      </c>
      <c r="H41" s="29">
        <f>('tab1'!F77+'tab1'!G77*Conversão!$D$6)/('tab1'!F41+'tab1'!G41*Conversão!$D$6)-1</f>
        <v>-3.2491938935076403E-2</v>
      </c>
      <c r="I41" s="4"/>
    </row>
    <row r="42" spans="2:9" s="1" customFormat="1" ht="12.75" customHeight="1" x14ac:dyDescent="0.2">
      <c r="B42" s="19">
        <f t="shared" si="0"/>
        <v>44927</v>
      </c>
      <c r="C42" s="29">
        <f>'tab1'!E78/'tab1'!E30-1</f>
        <v>0.11473586642960898</v>
      </c>
      <c r="D42" s="29">
        <f>'tab1'!F78/'tab1'!F30-1</f>
        <v>3.5225111808191434E-2</v>
      </c>
      <c r="E42" s="29">
        <f>'tab1'!G78/'tab1'!G30-1</f>
        <v>-0.32210821883168761</v>
      </c>
      <c r="F42" s="29">
        <f>'tab1'!H78/'tab1'!H30-1</f>
        <v>-8.0000000000000071E-2</v>
      </c>
      <c r="G42" s="29">
        <f>'tab1'!I78/'tab1'!I30-1</f>
        <v>2.2463989495592473E-2</v>
      </c>
      <c r="H42" s="29">
        <f>('tab1'!F78+'tab1'!G78*Conversão!$D$6)/('tab1'!F30+'tab1'!G30*Conversão!$D$6)-1</f>
        <v>-8.6808964833415048E-2</v>
      </c>
      <c r="I42" s="4"/>
    </row>
    <row r="43" spans="2:9" s="1" customFormat="1" ht="12.75" customHeight="1" x14ac:dyDescent="0.2">
      <c r="B43" s="19">
        <f t="shared" si="0"/>
        <v>44958</v>
      </c>
      <c r="C43" s="29">
        <f>'tab1'!E79/'tab1'!E31-1</f>
        <v>0.13180597059046484</v>
      </c>
      <c r="D43" s="29">
        <f>'tab1'!F79/'tab1'!F31-1</f>
        <v>2.4311084996231358E-3</v>
      </c>
      <c r="E43" s="29">
        <f>'tab1'!G79/'tab1'!G31-1</f>
        <v>-0.15449716093844401</v>
      </c>
      <c r="F43" s="29">
        <f>'tab1'!H79/'tab1'!H31-1</f>
        <v>-5.9999999999999942E-2</v>
      </c>
      <c r="G43" s="29">
        <f>'tab1'!I79/'tab1'!I31-1</f>
        <v>1.4970296749961642E-2</v>
      </c>
      <c r="H43" s="29">
        <f>('tab1'!F79+'tab1'!G79*Conversão!$D$6)/('tab1'!F31+'tab1'!G31*Conversão!$D$6)-1</f>
        <v>-4.3900229814982539E-2</v>
      </c>
      <c r="I43" s="4"/>
    </row>
    <row r="44" spans="2:9" s="1" customFormat="1" ht="12.75" customHeight="1" x14ac:dyDescent="0.2">
      <c r="B44" s="19">
        <f t="shared" si="0"/>
        <v>44986</v>
      </c>
      <c r="C44" s="29">
        <f>'tab1'!E80/'tab1'!E32-1</f>
        <v>0.22568321720678775</v>
      </c>
      <c r="D44" s="29">
        <f>'tab1'!F80/'tab1'!F32-1</f>
        <v>-9.1305797024576751E-4</v>
      </c>
      <c r="E44" s="29">
        <f>'tab1'!G80/'tab1'!G32-1</f>
        <v>-5.1415335272936957E-2</v>
      </c>
      <c r="F44" s="29">
        <f>'tab1'!H80/'tab1'!H32-1</f>
        <v>-6.0000000000000053E-2</v>
      </c>
      <c r="G44" s="29">
        <f>'tab1'!I80/'tab1'!I32-1</f>
        <v>7.467071924448021E-2</v>
      </c>
      <c r="H44" s="29">
        <f>('tab1'!F80+'tab1'!G80*Conversão!$D$6)/('tab1'!F32+'tab1'!G32*Conversão!$D$6)-1</f>
        <v>-1.4582803002770151E-2</v>
      </c>
      <c r="I44" s="4"/>
    </row>
    <row r="45" spans="2:9" s="1" customFormat="1" ht="12.75" customHeight="1" x14ac:dyDescent="0.2">
      <c r="B45" s="19">
        <f t="shared" si="0"/>
        <v>45017</v>
      </c>
      <c r="C45" s="29">
        <f>'tab1'!E81/'tab1'!E33-1</f>
        <v>0.1317207398706266</v>
      </c>
      <c r="D45" s="29">
        <f>'tab1'!F81/'tab1'!F33-1</f>
        <v>-7.0564054595210202E-3</v>
      </c>
      <c r="E45" s="29">
        <f>'tab1'!G81/'tab1'!G33-1</f>
        <v>-0.12898083696261531</v>
      </c>
      <c r="F45" s="29">
        <f>'tab1'!H81/'tab1'!H33-1</f>
        <v>-3.9999999999999925E-2</v>
      </c>
      <c r="G45" s="29">
        <f>'tab1'!I81/'tab1'!I33-1</f>
        <v>6.0872759571379831E-3</v>
      </c>
      <c r="H45" s="29">
        <f>('tab1'!F81+'tab1'!G81*Conversão!$D$6)/('tab1'!F33+'tab1'!G33*Conversão!$D$6)-1</f>
        <v>-4.172382334322744E-2</v>
      </c>
      <c r="I45" s="4"/>
    </row>
    <row r="46" spans="2:9" s="1" customFormat="1" ht="12.75" customHeight="1" x14ac:dyDescent="0.2">
      <c r="B46" s="19">
        <f t="shared" si="0"/>
        <v>45047</v>
      </c>
      <c r="C46" s="29">
        <f>'tab1'!E82/'tab1'!E34-1</f>
        <v>0.11986822775417472</v>
      </c>
      <c r="D46" s="29">
        <f>'tab1'!F82/'tab1'!F34-1</f>
        <v>-1.3763436506840532E-2</v>
      </c>
      <c r="E46" s="29">
        <f>'tab1'!G82/'tab1'!G34-1</f>
        <v>-0.22777536270188037</v>
      </c>
      <c r="F46" s="29">
        <f>'tab1'!H82/'tab1'!H34-1</f>
        <v>0</v>
      </c>
      <c r="G46" s="29">
        <f>'tab1'!I82/'tab1'!I34-1</f>
        <v>1.3000430221725034E-2</v>
      </c>
      <c r="H46" s="29">
        <f>('tab1'!F82+'tab1'!G82*Conversão!$D$6)/('tab1'!F34+'tab1'!G34*Conversão!$D$6)-1</f>
        <v>-8.2266116343887696E-2</v>
      </c>
      <c r="I46" s="4"/>
    </row>
    <row r="47" spans="2:9" s="1" customFormat="1" ht="12.75" customHeight="1" x14ac:dyDescent="0.2">
      <c r="B47" s="19">
        <f t="shared" si="0"/>
        <v>45078</v>
      </c>
      <c r="C47" s="29">
        <f>'tab1'!E83/'tab1'!E35-1</f>
        <v>0.17194561652207074</v>
      </c>
      <c r="D47" s="29">
        <f>'tab1'!F83/'tab1'!F35-1</f>
        <v>3.4268277427626614E-2</v>
      </c>
      <c r="E47" s="29">
        <f>'tab1'!G83/'tab1'!G35-1</f>
        <v>2.9231069005752452E-2</v>
      </c>
      <c r="F47" s="29">
        <f>'tab1'!H83/'tab1'!H35-1</f>
        <v>0</v>
      </c>
      <c r="G47" s="29">
        <f>'tab1'!I83/'tab1'!I35-1</f>
        <v>9.2665553333235229E-2</v>
      </c>
      <c r="H47" s="29">
        <f>('tab1'!F83+'tab1'!G83*Conversão!$D$6)/('tab1'!F35+'tab1'!G35*Conversão!$D$6)-1</f>
        <v>3.2895079063052668E-2</v>
      </c>
      <c r="I47" s="4"/>
    </row>
    <row r="48" spans="2:9" s="1" customFormat="1" ht="12.75" customHeight="1" x14ac:dyDescent="0.2">
      <c r="B48" s="19">
        <f t="shared" si="0"/>
        <v>45108</v>
      </c>
      <c r="C48" s="29">
        <f>'tab1'!E84/'tab1'!E36-1</f>
        <v>0.10841291053290947</v>
      </c>
      <c r="D48" s="29">
        <f>'tab1'!F84/'tab1'!F36-1</f>
        <v>-2.0159200181150139E-2</v>
      </c>
      <c r="E48" s="29">
        <f>'tab1'!G84/'tab1'!G36-1</f>
        <v>-0.10875420482323417</v>
      </c>
      <c r="F48" s="29">
        <f>'tab1'!H84/'tab1'!H36-1</f>
        <v>-4.0000000000000147E-2</v>
      </c>
      <c r="G48" s="29">
        <f>'tab1'!I84/'tab1'!I36-1</f>
        <v>-5.2515142394886638E-3</v>
      </c>
      <c r="H48" s="29">
        <f>('tab1'!F84+'tab1'!G84*Conversão!$D$6)/('tab1'!F36+'tab1'!G36*Conversão!$D$6)-1</f>
        <v>-4.623668512935486E-2</v>
      </c>
      <c r="I48" s="4"/>
    </row>
    <row r="49" spans="1:9" s="1" customFormat="1" ht="12.75" customHeight="1" x14ac:dyDescent="0.2">
      <c r="B49" s="19">
        <f t="shared" si="0"/>
        <v>45139</v>
      </c>
      <c r="C49" s="29">
        <f>'tab1'!E85/'tab1'!E37-1</f>
        <v>0.11842543229385294</v>
      </c>
      <c r="D49" s="29">
        <f>'tab1'!F85/'tab1'!F37-1</f>
        <v>-3.7096267621125945E-2</v>
      </c>
      <c r="E49" s="29">
        <f>'tab1'!G85/'tab1'!G37-1</f>
        <v>-4.6568645081089155E-2</v>
      </c>
      <c r="F49" s="29">
        <f>'tab1'!H85/'tab1'!H37-1</f>
        <v>-2.0000000000000129E-2</v>
      </c>
      <c r="G49" s="29">
        <f>'tab1'!I85/'tab1'!I37-1</f>
        <v>2.1844000913149086E-2</v>
      </c>
      <c r="H49" s="29">
        <f>('tab1'!F85+'tab1'!G85*Conversão!$D$6)/('tab1'!F37+'tab1'!G37*Conversão!$D$6)-1</f>
        <v>-3.9850105867058505E-2</v>
      </c>
      <c r="I49" s="4"/>
    </row>
    <row r="50" spans="1:9" s="1" customFormat="1" ht="12.75" customHeight="1" x14ac:dyDescent="0.2">
      <c r="B50" s="19">
        <f t="shared" si="0"/>
        <v>45170</v>
      </c>
      <c r="C50" s="29">
        <f>'tab1'!E86/'tab1'!E38-1</f>
        <v>0.17153488482075008</v>
      </c>
      <c r="D50" s="29">
        <f>'tab1'!F86/'tab1'!F38-1</f>
        <v>-1.4965427210971161E-3</v>
      </c>
      <c r="E50" s="29">
        <f>'tab1'!G86/'tab1'!G38-1</f>
        <v>4.7187472572827183E-3</v>
      </c>
      <c r="F50" s="29">
        <f>'tab1'!H86/'tab1'!H38-1</f>
        <v>-4.0000000000000258E-2</v>
      </c>
      <c r="G50" s="29">
        <f>'tab1'!I86/'tab1'!I38-1</f>
        <v>3.9125775790432193E-2</v>
      </c>
      <c r="H50" s="29">
        <f>('tab1'!F86+'tab1'!G86*Conversão!$D$6)/('tab1'!F38+'tab1'!G38*Conversão!$D$6)-1</f>
        <v>3.387770824898606E-4</v>
      </c>
      <c r="I50" s="4"/>
    </row>
    <row r="51" spans="1:9" s="1" customFormat="1" ht="12.75" customHeight="1" x14ac:dyDescent="0.2">
      <c r="B51" s="19">
        <f t="shared" si="0"/>
        <v>45200</v>
      </c>
      <c r="C51" s="29">
        <f>'tab1'!E87/'tab1'!E39-1</f>
        <v>9.7036218254072937E-2</v>
      </c>
      <c r="D51" s="29">
        <f>'tab1'!F87/'tab1'!F39-1</f>
        <v>-3.8522750074850287E-2</v>
      </c>
      <c r="E51" s="29">
        <f>'tab1'!G87/'tab1'!G39-1</f>
        <v>-8.668267064201729E-2</v>
      </c>
      <c r="F51" s="29">
        <f>'tab1'!H87/'tab1'!H39-1</f>
        <v>-4.0000000000000036E-2</v>
      </c>
      <c r="G51" s="29">
        <f>'tab1'!I87/'tab1'!I39-1</f>
        <v>-6.2923673318182605E-3</v>
      </c>
      <c r="H51" s="29">
        <f>('tab1'!F87+'tab1'!G87*Conversão!$D$6)/('tab1'!F39+'tab1'!G39*Conversão!$D$6)-1</f>
        <v>-5.3547630571170513E-2</v>
      </c>
      <c r="I51" s="4"/>
    </row>
    <row r="52" spans="1:9" s="1" customFormat="1" ht="12.75" customHeight="1" x14ac:dyDescent="0.2">
      <c r="B52" s="19">
        <f t="shared" si="0"/>
        <v>45231</v>
      </c>
      <c r="C52" s="29">
        <f>'tab1'!E88/'tab1'!E40-1</f>
        <v>0.15241403035867029</v>
      </c>
      <c r="D52" s="29">
        <f>'tab1'!F88/'tab1'!F40-1</f>
        <v>-3.9487505935478007E-2</v>
      </c>
      <c r="E52" s="29">
        <f>'tab1'!G88/'tab1'!G40-1</f>
        <v>-0.11800914659228534</v>
      </c>
      <c r="F52" s="29">
        <f>'tab1'!H88/'tab1'!H40-1</f>
        <v>-4.0000000000000147E-2</v>
      </c>
      <c r="G52" s="29">
        <f>'tab1'!I88/'tab1'!I40-1</f>
        <v>2.9159280288887812E-2</v>
      </c>
      <c r="H52" s="29">
        <f>('tab1'!F88+'tab1'!G88*Conversão!$D$6)/('tab1'!F40+'tab1'!G40*Conversão!$D$6)-1</f>
        <v>-6.3631434108280538E-2</v>
      </c>
      <c r="I52" s="4"/>
    </row>
    <row r="53" spans="1:9" s="1" customFormat="1" ht="12.75" customHeight="1" x14ac:dyDescent="0.2">
      <c r="B53" s="19">
        <f t="shared" si="0"/>
        <v>45261</v>
      </c>
      <c r="C53" s="29">
        <f>'tab1'!E89/'tab1'!E41-1</f>
        <v>0.23093195614525541</v>
      </c>
      <c r="D53" s="29">
        <f>'tab1'!F89/'tab1'!F41-1</f>
        <v>-1.5250694887029903E-2</v>
      </c>
      <c r="E53" s="29">
        <f>'tab1'!G89/'tab1'!G41-1</f>
        <v>1.1087598284274192E-2</v>
      </c>
      <c r="F53" s="29">
        <f>'tab1'!H89/'tab1'!H41-1</f>
        <v>-2.0000000000000018E-2</v>
      </c>
      <c r="G53" s="29">
        <f>'tab1'!I89/'tab1'!I41-1</f>
        <v>1.9748366952120566E-2</v>
      </c>
      <c r="H53" s="29">
        <f>('tab1'!F89+'tab1'!G89*Conversão!$D$6)/('tab1'!F41+'tab1'!G41*Conversão!$D$6)-1</f>
        <v>-7.8787177313976997E-3</v>
      </c>
      <c r="I53" s="4"/>
    </row>
    <row r="54" spans="1:9" s="1" customFormat="1" ht="12.75" customHeight="1" x14ac:dyDescent="0.2">
      <c r="A54" s="2"/>
      <c r="B54" s="5"/>
      <c r="C54" s="5"/>
      <c r="D54" s="4"/>
      <c r="E54" s="4"/>
      <c r="F54" s="4"/>
      <c r="G54" s="4"/>
      <c r="H54" s="4"/>
    </row>
    <row r="55" spans="1:9" s="1" customFormat="1" ht="12.75" customHeight="1" x14ac:dyDescent="0.2">
      <c r="A55" s="2"/>
      <c r="B55" s="5"/>
      <c r="C55" s="5"/>
      <c r="D55" s="4"/>
      <c r="E55" s="4"/>
      <c r="F55" s="4"/>
      <c r="G55" s="4"/>
      <c r="H55" s="4"/>
    </row>
    <row r="56" spans="1:9" s="1" customFormat="1" ht="12.75" customHeight="1" x14ac:dyDescent="0.2">
      <c r="A56" s="2"/>
      <c r="B56" s="5"/>
      <c r="C56" s="5"/>
      <c r="D56" s="4"/>
      <c r="E56" s="4"/>
      <c r="F56" s="4"/>
      <c r="G56" s="4"/>
      <c r="H56" s="4"/>
    </row>
    <row r="57" spans="1:9" s="1" customFormat="1" ht="12.75" customHeight="1" x14ac:dyDescent="0.2">
      <c r="A57" s="2"/>
      <c r="B57" s="5"/>
      <c r="C57" s="5"/>
      <c r="D57" s="4"/>
      <c r="E57" s="4"/>
      <c r="F57" s="4"/>
      <c r="G57" s="4"/>
      <c r="H57" s="4"/>
    </row>
    <row r="58" spans="1:9" s="1" customFormat="1" ht="12.75" customHeight="1" x14ac:dyDescent="0.2">
      <c r="A58" s="2"/>
      <c r="B58" s="5"/>
      <c r="C58" s="5"/>
      <c r="D58" s="4"/>
      <c r="E58" s="4"/>
      <c r="F58" s="4"/>
      <c r="G58" s="4"/>
      <c r="H58" s="4"/>
    </row>
    <row r="59" spans="1:9" s="1" customFormat="1" ht="12.75" customHeight="1" x14ac:dyDescent="0.2">
      <c r="A59" s="2"/>
      <c r="B59" s="5"/>
      <c r="C59" s="5"/>
      <c r="D59" s="4"/>
      <c r="E59" s="4"/>
      <c r="F59" s="4"/>
      <c r="G59" s="4"/>
      <c r="H59" s="4"/>
    </row>
    <row r="60" spans="1:9" s="1" customFormat="1" ht="12.75" customHeight="1" x14ac:dyDescent="0.2">
      <c r="A60" s="2"/>
      <c r="B60" s="5"/>
      <c r="C60" s="5"/>
      <c r="D60" s="4"/>
      <c r="E60" s="4"/>
      <c r="F60" s="4"/>
      <c r="G60" s="4"/>
      <c r="H60" s="4"/>
    </row>
    <row r="61" spans="1:9" s="1" customFormat="1" ht="12.75" customHeight="1" x14ac:dyDescent="0.2">
      <c r="A61" s="2"/>
      <c r="B61" s="5"/>
      <c r="C61" s="5"/>
      <c r="D61" s="4"/>
      <c r="E61" s="4"/>
      <c r="F61" s="4"/>
      <c r="G61" s="4"/>
      <c r="H61" s="4"/>
    </row>
    <row r="62" spans="1:9" s="1" customFormat="1" ht="12.75" customHeight="1" x14ac:dyDescent="0.2">
      <c r="A62" s="2"/>
      <c r="B62" s="5"/>
      <c r="C62" s="5"/>
      <c r="D62" s="4"/>
      <c r="E62" s="4"/>
      <c r="F62" s="4"/>
      <c r="G62" s="4"/>
      <c r="H62" s="4"/>
    </row>
    <row r="63" spans="1:9" s="1" customFormat="1" ht="12.75" customHeight="1" x14ac:dyDescent="0.2">
      <c r="A63" s="2"/>
      <c r="B63" s="5"/>
      <c r="C63" s="5"/>
      <c r="D63" s="4"/>
      <c r="E63" s="4"/>
      <c r="F63" s="4"/>
      <c r="G63" s="4"/>
      <c r="H63" s="4"/>
    </row>
    <row r="64" spans="1:9" s="1" customFormat="1" ht="12.75" customHeight="1" x14ac:dyDescent="0.2">
      <c r="A64" s="2"/>
      <c r="B64" s="5"/>
      <c r="C64" s="5"/>
      <c r="D64" s="4"/>
      <c r="E64" s="4"/>
      <c r="F64" s="4"/>
      <c r="G64" s="4"/>
      <c r="H64" s="4"/>
    </row>
    <row r="65" spans="1:8" s="1" customFormat="1" ht="12.75" customHeight="1" x14ac:dyDescent="0.2">
      <c r="A65" s="2"/>
      <c r="B65" s="5"/>
      <c r="C65" s="5"/>
      <c r="D65" s="4"/>
      <c r="E65" s="4"/>
      <c r="F65" s="4"/>
      <c r="G65" s="4"/>
      <c r="H65" s="4"/>
    </row>
    <row r="66" spans="1:8" s="1" customFormat="1" ht="12.75" customHeight="1" x14ac:dyDescent="0.2">
      <c r="A66" s="2"/>
      <c r="B66" s="5"/>
      <c r="C66" s="5"/>
      <c r="D66" s="4"/>
      <c r="E66" s="4"/>
      <c r="F66" s="4"/>
      <c r="G66" s="4"/>
      <c r="H66" s="4"/>
    </row>
    <row r="67" spans="1:8" s="1" customFormat="1" ht="12.75" customHeight="1" x14ac:dyDescent="0.2">
      <c r="A67" s="2"/>
      <c r="B67" s="5"/>
      <c r="C67" s="5"/>
      <c r="D67" s="4"/>
      <c r="E67" s="4"/>
      <c r="F67" s="4"/>
      <c r="G67" s="4"/>
      <c r="H67" s="4"/>
    </row>
    <row r="68" spans="1:8" s="1" customFormat="1" ht="12.75" customHeight="1" x14ac:dyDescent="0.2">
      <c r="A68" s="2"/>
      <c r="B68" s="5"/>
      <c r="C68" s="5"/>
      <c r="D68" s="4"/>
      <c r="E68" s="4"/>
      <c r="F68" s="4"/>
      <c r="G68" s="4"/>
      <c r="H68" s="4"/>
    </row>
    <row r="69" spans="1:8" s="1" customFormat="1" ht="12.75" customHeight="1" x14ac:dyDescent="0.2">
      <c r="A69" s="2"/>
      <c r="B69" s="5"/>
      <c r="C69" s="5"/>
      <c r="D69" s="4"/>
      <c r="E69" s="4"/>
      <c r="F69" s="4"/>
      <c r="G69" s="4"/>
      <c r="H69" s="4"/>
    </row>
    <row r="70" spans="1:8" s="1" customFormat="1" ht="12.75" customHeight="1" x14ac:dyDescent="0.2">
      <c r="A70" s="2"/>
      <c r="B70" s="5"/>
      <c r="C70" s="5"/>
      <c r="D70" s="4"/>
      <c r="E70" s="4"/>
      <c r="F70" s="4"/>
      <c r="G70" s="4"/>
      <c r="H70" s="4"/>
    </row>
    <row r="71" spans="1:8" s="1" customFormat="1" ht="12.75" customHeight="1" x14ac:dyDescent="0.2">
      <c r="A71" s="2"/>
      <c r="B71" s="5"/>
      <c r="C71" s="5"/>
      <c r="D71" s="4"/>
      <c r="E71" s="4"/>
      <c r="F71" s="4"/>
      <c r="G71" s="4"/>
      <c r="H71" s="4"/>
    </row>
    <row r="72" spans="1:8" s="1" customFormat="1" ht="12.75" customHeight="1" x14ac:dyDescent="0.2">
      <c r="A72" s="2"/>
      <c r="B72" s="5"/>
      <c r="C72" s="5"/>
      <c r="D72" s="4"/>
      <c r="E72" s="4"/>
      <c r="F72" s="4"/>
      <c r="G72" s="4"/>
      <c r="H72" s="4"/>
    </row>
    <row r="73" spans="1:8" s="1" customFormat="1" ht="12.75" customHeight="1" x14ac:dyDescent="0.2">
      <c r="A73" s="2"/>
      <c r="B73" s="5"/>
      <c r="C73" s="5"/>
      <c r="D73" s="4"/>
      <c r="E73" s="4"/>
      <c r="F73" s="4"/>
      <c r="G73" s="4"/>
      <c r="H73" s="4"/>
    </row>
    <row r="74" spans="1:8" s="1" customFormat="1" ht="12.75" customHeight="1" x14ac:dyDescent="0.2">
      <c r="A74" s="2"/>
      <c r="B74" s="5"/>
      <c r="C74" s="5"/>
      <c r="D74" s="4"/>
      <c r="E74" s="4"/>
      <c r="F74" s="4"/>
      <c r="G74" s="4"/>
      <c r="H74" s="4"/>
    </row>
    <row r="75" spans="1:8" s="1" customFormat="1" ht="12.75" customHeight="1" x14ac:dyDescent="0.2">
      <c r="A75" s="2"/>
      <c r="B75" s="5"/>
      <c r="C75" s="5"/>
      <c r="D75" s="4"/>
      <c r="E75" s="4"/>
      <c r="F75" s="4"/>
      <c r="G75" s="4"/>
      <c r="H75" s="4"/>
    </row>
    <row r="76" spans="1:8" s="1" customFormat="1" ht="12.75" customHeight="1" x14ac:dyDescent="0.2">
      <c r="A76" s="2"/>
      <c r="B76" s="5"/>
      <c r="C76" s="5"/>
      <c r="D76" s="4"/>
      <c r="E76" s="4"/>
      <c r="F76" s="4"/>
      <c r="G76" s="4"/>
      <c r="H76" s="4"/>
    </row>
    <row r="77" spans="1:8" s="1" customFormat="1" ht="12.75" customHeight="1" x14ac:dyDescent="0.2">
      <c r="A77" s="2"/>
      <c r="B77" s="5"/>
      <c r="C77" s="5"/>
      <c r="D77" s="4"/>
      <c r="E77" s="4"/>
      <c r="F77" s="4"/>
      <c r="G77" s="4"/>
      <c r="H77" s="4"/>
    </row>
    <row r="78" spans="1:8" s="1" customFormat="1" ht="12.75" customHeight="1" x14ac:dyDescent="0.2">
      <c r="A78" s="2"/>
      <c r="B78" s="5"/>
      <c r="C78" s="5"/>
      <c r="D78" s="4"/>
      <c r="E78" s="4"/>
      <c r="F78" s="4"/>
      <c r="G78" s="4"/>
      <c r="H78" s="4"/>
    </row>
    <row r="79" spans="1:8" s="1" customFormat="1" ht="12.75" customHeight="1" x14ac:dyDescent="0.2">
      <c r="A79" s="2"/>
      <c r="B79" s="5"/>
      <c r="C79" s="5"/>
      <c r="D79" s="4"/>
      <c r="E79" s="4"/>
      <c r="F79" s="4"/>
      <c r="G79" s="4"/>
      <c r="H79" s="4"/>
    </row>
    <row r="80" spans="1:8" s="1" customFormat="1" ht="12.75" customHeight="1" x14ac:dyDescent="0.2">
      <c r="A80" s="2"/>
      <c r="B80" s="5"/>
      <c r="C80" s="5"/>
      <c r="D80" s="4"/>
      <c r="E80" s="4"/>
      <c r="F80" s="4"/>
      <c r="G80" s="4"/>
      <c r="H80" s="4"/>
    </row>
    <row r="81" spans="1:14" s="1" customFormat="1" ht="12.75" customHeight="1" x14ac:dyDescent="0.2">
      <c r="A81" s="2"/>
      <c r="B81" s="5"/>
      <c r="C81" s="5"/>
      <c r="D81" s="4"/>
      <c r="E81" s="4"/>
      <c r="F81" s="4"/>
      <c r="G81" s="4"/>
      <c r="H81" s="4"/>
    </row>
    <row r="82" spans="1:14" s="1" customFormat="1" ht="12.75" customHeight="1" x14ac:dyDescent="0.2">
      <c r="A82" s="2"/>
      <c r="B82" s="5"/>
      <c r="C82" s="5"/>
      <c r="D82" s="4"/>
      <c r="E82" s="4"/>
      <c r="F82" s="4"/>
      <c r="G82" s="4"/>
      <c r="H82" s="4"/>
    </row>
    <row r="83" spans="1:14" s="1" customFormat="1" ht="12.75" customHeight="1" x14ac:dyDescent="0.2">
      <c r="A83" s="2"/>
      <c r="B83" s="5"/>
      <c r="C83" s="5"/>
      <c r="D83" s="4"/>
      <c r="E83" s="4"/>
      <c r="F83" s="4"/>
      <c r="G83" s="4"/>
      <c r="H83" s="4"/>
    </row>
    <row r="84" spans="1:14" s="1" customFormat="1" ht="12.75" customHeight="1" x14ac:dyDescent="0.2">
      <c r="A84" s="2"/>
      <c r="B84" s="5"/>
      <c r="C84" s="5"/>
      <c r="D84" s="4"/>
      <c r="E84" s="4"/>
      <c r="F84" s="4"/>
      <c r="G84" s="4"/>
      <c r="H84" s="4"/>
    </row>
    <row r="85" spans="1:14" s="1" customFormat="1" ht="12.75" customHeight="1" x14ac:dyDescent="0.2">
      <c r="A85" s="2"/>
      <c r="B85" s="5"/>
      <c r="C85" s="5"/>
      <c r="D85" s="4"/>
      <c r="E85" s="4"/>
      <c r="F85" s="4"/>
      <c r="G85" s="4"/>
      <c r="H85" s="4"/>
    </row>
    <row r="86" spans="1:14" s="1" customFormat="1" ht="12.75" customHeight="1" x14ac:dyDescent="0.2">
      <c r="A86" s="2"/>
      <c r="B86" s="5"/>
      <c r="C86" s="5"/>
      <c r="D86" s="4"/>
      <c r="E86" s="4"/>
      <c r="F86" s="4"/>
      <c r="G86" s="4"/>
      <c r="H86" s="4"/>
    </row>
    <row r="87" spans="1:14" s="1" customFormat="1" ht="12.75" customHeight="1" x14ac:dyDescent="0.2">
      <c r="A87" s="2"/>
      <c r="B87" s="5"/>
      <c r="C87" s="5"/>
      <c r="D87" s="4"/>
      <c r="E87" s="4"/>
      <c r="F87" s="4"/>
      <c r="G87" s="4"/>
      <c r="H87" s="4"/>
    </row>
    <row r="88" spans="1:14" s="1" customFormat="1" ht="12.75" customHeight="1" x14ac:dyDescent="0.2">
      <c r="A88" s="2"/>
      <c r="B88" s="5"/>
      <c r="C88" s="5"/>
      <c r="D88" s="4"/>
      <c r="E88" s="4"/>
      <c r="F88" s="4"/>
      <c r="G88" s="4"/>
      <c r="H88" s="4"/>
    </row>
    <row r="89" spans="1:14" s="1" customFormat="1" ht="12.75" customHeight="1" x14ac:dyDescent="0.2">
      <c r="A89" s="2"/>
      <c r="B89" s="5"/>
      <c r="C89" s="5"/>
      <c r="D89" s="4"/>
      <c r="E89" s="4"/>
      <c r="F89" s="4"/>
      <c r="G89" s="4"/>
      <c r="H89" s="4"/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A1:O112"/>
  <sheetViews>
    <sheetView showGridLines="0" zoomScaleNormal="100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H53" sqref="H53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1.5703125" style="3" customWidth="1"/>
    <col min="7" max="8" width="11.5703125" style="1" customWidth="1"/>
    <col min="9" max="9" width="27" style="1" bestFit="1" customWidth="1"/>
    <col min="10" max="10" width="19.5703125" style="1" customWidth="1"/>
    <col min="11" max="13" width="9.140625" style="1"/>
  </cols>
  <sheetData>
    <row r="1" spans="1:15" ht="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C1"/>
      <c r="J1"/>
      <c r="N1" s="1"/>
      <c r="O1" s="1"/>
    </row>
    <row r="2" spans="1:15" ht="15" x14ac:dyDescent="0.25">
      <c r="A2" s="46"/>
      <c r="B2" s="13" t="str">
        <f>Índice!B12</f>
        <v>Tabela 4. Variação das vendas de combustíveis em relação aos níveis pré-pandemia, bilhões de litros</v>
      </c>
      <c r="J2"/>
      <c r="N2" s="1"/>
      <c r="O2" s="1"/>
    </row>
    <row r="4" spans="1:15" s="1" customFormat="1" ht="25.5" x14ac:dyDescent="0.2">
      <c r="B4" s="14"/>
      <c r="C4" s="15" t="str">
        <f>'tab1'!E4</f>
        <v>Óleo diesel</v>
      </c>
      <c r="D4" s="15" t="str">
        <f>'tab1'!F4</f>
        <v>Gasolina C</v>
      </c>
      <c r="E4" s="15" t="str">
        <f>'tab1'!G4</f>
        <v>Etanol hidratado</v>
      </c>
      <c r="F4" s="15" t="str">
        <f>'tab1'!H4</f>
        <v>QAV</v>
      </c>
      <c r="G4" s="15" t="str">
        <f>'tab1'!I4</f>
        <v>GLP</v>
      </c>
      <c r="H4" s="15" t="str">
        <f>'tab1'!J4</f>
        <v>Total</v>
      </c>
    </row>
    <row r="5" spans="1:15" s="1" customFormat="1" ht="24" x14ac:dyDescent="0.2">
      <c r="B5" s="14"/>
      <c r="C5" s="18" t="s">
        <v>14</v>
      </c>
      <c r="D5" s="18" t="s">
        <v>14</v>
      </c>
      <c r="E5" s="18" t="s">
        <v>14</v>
      </c>
      <c r="F5" s="18" t="s">
        <v>14</v>
      </c>
      <c r="G5" s="18" t="s">
        <v>14</v>
      </c>
      <c r="H5" s="18" t="s">
        <v>14</v>
      </c>
    </row>
    <row r="6" spans="1:15" s="1" customFormat="1" ht="12.75" customHeight="1" x14ac:dyDescent="0.2">
      <c r="B6" s="19">
        <v>43831</v>
      </c>
      <c r="C6" s="34">
        <f>'tab1'!E42-'tab1'!E30</f>
        <v>3.4605417166855723E-2</v>
      </c>
      <c r="D6" s="34">
        <f>'tab1'!F42-'tab1'!F30</f>
        <v>2.9253937640069783E-2</v>
      </c>
      <c r="E6" s="34">
        <f>'tab1'!G42-'tab1'!G30</f>
        <v>-0.42301720112979302</v>
      </c>
      <c r="F6" s="34">
        <f>'tab1'!H42-'tab1'!H30</f>
        <v>-2.3222271999999822E-2</v>
      </c>
      <c r="G6" s="34">
        <f>'tab1'!I42-'tab1'!I30</f>
        <v>1.0820528973000121E-2</v>
      </c>
      <c r="H6" s="34">
        <f>'tab1'!J42-'tab1'!J30</f>
        <v>-0.37155958934986622</v>
      </c>
    </row>
    <row r="7" spans="1:15" s="1" customFormat="1" ht="12.75" customHeight="1" x14ac:dyDescent="0.2">
      <c r="B7" s="19">
        <f>EDATE(B6,1)</f>
        <v>43862</v>
      </c>
      <c r="C7" s="34">
        <f>'tab1'!E43-'tab1'!E31</f>
        <v>0.13455399536647583</v>
      </c>
      <c r="D7" s="34">
        <f>'tab1'!F43-'tab1'!F31</f>
        <v>0.11693574589051225</v>
      </c>
      <c r="E7" s="34">
        <f>'tab1'!G43-'tab1'!G31</f>
        <v>-4.4359309834812954E-2</v>
      </c>
      <c r="F7" s="34">
        <f>'tab1'!H43-'tab1'!H31</f>
        <v>-1.1630829999995651E-3</v>
      </c>
      <c r="G7" s="34">
        <f>'tab1'!I43-'tab1'!I31</f>
        <v>1.6731731814000228E-2</v>
      </c>
      <c r="H7" s="34">
        <f>'tab1'!J43-'tab1'!J31</f>
        <v>0.22269908023617546</v>
      </c>
    </row>
    <row r="8" spans="1:15" s="1" customFormat="1" ht="12.75" customHeight="1" x14ac:dyDescent="0.2">
      <c r="B8" s="19">
        <f t="shared" ref="B8:B53" si="0">EDATE(B7,1)</f>
        <v>43891</v>
      </c>
      <c r="C8" s="34">
        <f>'tab1'!E44-'tab1'!E32</f>
        <v>0.15144085185853573</v>
      </c>
      <c r="D8" s="34">
        <f>'tab1'!F44-'tab1'!F32</f>
        <v>-0.42752432283979536</v>
      </c>
      <c r="E8" s="34">
        <f>'tab1'!G44-'tab1'!G32</f>
        <v>-0.21021796680416638</v>
      </c>
      <c r="F8" s="34">
        <f>'tab1'!H44-'tab1'!H32</f>
        <v>-0.173523445</v>
      </c>
      <c r="G8" s="34">
        <f>'tab1'!I44-'tab1'!I32</f>
        <v>0.12537440940199973</v>
      </c>
      <c r="H8" s="34">
        <f>'tab1'!J44-'tab1'!J32</f>
        <v>-0.53445047338342633</v>
      </c>
      <c r="I8" s="4"/>
      <c r="J8" s="4"/>
    </row>
    <row r="9" spans="1:15" s="1" customFormat="1" ht="12.75" customHeight="1" x14ac:dyDescent="0.2">
      <c r="B9" s="19">
        <f t="shared" si="0"/>
        <v>43922</v>
      </c>
      <c r="C9" s="34">
        <f>'tab1'!E45-'tab1'!E33</f>
        <v>-0.67297835347067902</v>
      </c>
      <c r="D9" s="34">
        <f>'tab1'!F45-'tab1'!F33</f>
        <v>-0.92332555826387752</v>
      </c>
      <c r="E9" s="34">
        <f>'tab1'!G45-'tab1'!G33</f>
        <v>-0.63652311799612771</v>
      </c>
      <c r="F9" s="34">
        <f>'tab1'!H45-'tab1'!H33</f>
        <v>-0.46925643200000011</v>
      </c>
      <c r="G9" s="34">
        <f>'tab1'!I45-'tab1'!I33</f>
        <v>4.2533760921999786E-2</v>
      </c>
      <c r="H9" s="34">
        <f>'tab1'!J45-'tab1'!J33</f>
        <v>-2.6595497008086841</v>
      </c>
      <c r="I9" s="4"/>
      <c r="J9" s="4"/>
    </row>
    <row r="10" spans="1:15" s="1" customFormat="1" ht="12.75" customHeight="1" x14ac:dyDescent="0.2">
      <c r="B10" s="19">
        <f t="shared" si="0"/>
        <v>43952</v>
      </c>
      <c r="C10" s="34">
        <f>'tab1'!E46-'tab1'!E34</f>
        <v>-0.45559105740457895</v>
      </c>
      <c r="D10" s="34">
        <f>'tab1'!F46-'tab1'!F34</f>
        <v>-0.65351898740427927</v>
      </c>
      <c r="E10" s="34">
        <f>'tab1'!G46-'tab1'!G34</f>
        <v>-0.6668818223668509</v>
      </c>
      <c r="F10" s="34">
        <f>'tab1'!H46-'tab1'!H34</f>
        <v>-0.44686920600000013</v>
      </c>
      <c r="G10" s="34">
        <f>'tab1'!I46-'tab1'!I34</f>
        <v>-3.4996545288999981E-2</v>
      </c>
      <c r="H10" s="34">
        <f>'tab1'!J46-'tab1'!J34</f>
        <v>-2.2578576184647083</v>
      </c>
      <c r="I10" s="4"/>
      <c r="J10" s="4"/>
    </row>
    <row r="11" spans="1:15" s="1" customFormat="1" ht="12.75" customHeight="1" x14ac:dyDescent="0.2">
      <c r="B11" s="19">
        <f t="shared" si="0"/>
        <v>43983</v>
      </c>
      <c r="C11" s="34">
        <f>'tab1'!E47-'tab1'!E35</f>
        <v>3.5534197346872354E-2</v>
      </c>
      <c r="D11" s="34">
        <f>'tab1'!F47-'tab1'!F35</f>
        <v>-0.24428696632830516</v>
      </c>
      <c r="E11" s="34">
        <f>'tab1'!G47-'tab1'!G35</f>
        <v>-0.12680475340614827</v>
      </c>
      <c r="F11" s="34">
        <f>'tab1'!H47-'tab1'!H35</f>
        <v>-0.39931937100000003</v>
      </c>
      <c r="G11" s="34">
        <f>'tab1'!I47-'tab1'!I35</f>
        <v>9.6283641324000024E-2</v>
      </c>
      <c r="H11" s="34">
        <f>'tab1'!J47-'tab1'!J35</f>
        <v>-0.63859325206357909</v>
      </c>
      <c r="I11" s="4"/>
      <c r="J11" s="4"/>
    </row>
    <row r="12" spans="1:15" s="1" customFormat="1" ht="12.75" customHeight="1" x14ac:dyDescent="0.2">
      <c r="B12" s="19">
        <f t="shared" si="0"/>
        <v>44013</v>
      </c>
      <c r="C12" s="34">
        <f>'tab1'!E48-'tab1'!E36</f>
        <v>3.5890157668376332E-2</v>
      </c>
      <c r="D12" s="34">
        <f>'tab1'!F48-'tab1'!F36</f>
        <v>-0.25701285384220451</v>
      </c>
      <c r="E12" s="34">
        <f>'tab1'!G48-'tab1'!G36</f>
        <v>-0.35053171570189723</v>
      </c>
      <c r="F12" s="34">
        <f>'tab1'!H48-'tab1'!H36</f>
        <v>-0.4440780279999999</v>
      </c>
      <c r="G12" s="34">
        <f>'tab1'!I48-'tab1'!I36</f>
        <v>2.2618423986000114E-2</v>
      </c>
      <c r="H12" s="34">
        <f>'tab1'!J48-'tab1'!J36</f>
        <v>-0.99311401588972537</v>
      </c>
      <c r="I12" s="4"/>
      <c r="J12" s="4"/>
    </row>
    <row r="13" spans="1:15" s="1" customFormat="1" ht="12.75" customHeight="1" x14ac:dyDescent="0.2">
      <c r="B13" s="19">
        <f t="shared" si="0"/>
        <v>44044</v>
      </c>
      <c r="C13" s="34">
        <f>'tab1'!E49-'tab1'!E37</f>
        <v>-0.13204413722403441</v>
      </c>
      <c r="D13" s="34">
        <f>'tab1'!F49-'tab1'!F37</f>
        <v>-0.33705973975798109</v>
      </c>
      <c r="E13" s="34">
        <f>'tab1'!G49-'tab1'!G37</f>
        <v>-0.30687527702227424</v>
      </c>
      <c r="F13" s="34">
        <f>'tab1'!H49-'tab1'!H37</f>
        <v>-0.37989045800000015</v>
      </c>
      <c r="G13" s="34">
        <f>'tab1'!I49-'tab1'!I37</f>
        <v>1.3928119537999883E-2</v>
      </c>
      <c r="H13" s="34">
        <f>'tab1'!J49-'tab1'!J37</f>
        <v>-1.1419414924662927</v>
      </c>
      <c r="I13" s="4"/>
      <c r="J13" s="4"/>
    </row>
    <row r="14" spans="1:15" s="1" customFormat="1" ht="12.75" customHeight="1" x14ac:dyDescent="0.2">
      <c r="B14" s="19">
        <f t="shared" si="0"/>
        <v>44075</v>
      </c>
      <c r="C14" s="34">
        <f>'tab1'!E50-'tab1'!E38</f>
        <v>0.34572355921523013</v>
      </c>
      <c r="D14" s="34">
        <f>'tab1'!F50-'tab1'!F38</f>
        <v>2.7321607065859066E-2</v>
      </c>
      <c r="E14" s="34">
        <f>'tab1'!G50-'tab1'!G38</f>
        <v>-0.10392546199895003</v>
      </c>
      <c r="F14" s="34">
        <f>'tab1'!H50-'tab1'!H38</f>
        <v>-0.33076576000000013</v>
      </c>
      <c r="G14" s="34">
        <f>'tab1'!I50-'tab1'!I38</f>
        <v>4.445159062400017E-2</v>
      </c>
      <c r="H14" s="34">
        <f>'tab1'!J50-'tab1'!J38</f>
        <v>-1.7194465093862021E-2</v>
      </c>
      <c r="I14" s="4"/>
      <c r="J14" s="4"/>
    </row>
    <row r="15" spans="1:15" s="1" customFormat="1" ht="12.75" customHeight="1" x14ac:dyDescent="0.2">
      <c r="B15" s="19">
        <f t="shared" si="0"/>
        <v>44105</v>
      </c>
      <c r="C15" s="34">
        <f>'tab1'!E51-'tab1'!E39</f>
        <v>0.11494799731710525</v>
      </c>
      <c r="D15" s="34">
        <f>'tab1'!F51-'tab1'!F39</f>
        <v>5.6831027781826027E-2</v>
      </c>
      <c r="E15" s="34">
        <f>'tab1'!G51-'tab1'!G39</f>
        <v>-0.22631585026807555</v>
      </c>
      <c r="F15" s="34">
        <f>'tab1'!H51-'tab1'!H39</f>
        <v>-0.28384357599999999</v>
      </c>
      <c r="G15" s="34">
        <f>'tab1'!I51-'tab1'!I39</f>
        <v>6.4933163599989463E-4</v>
      </c>
      <c r="H15" s="34">
        <f>'tab1'!J51-'tab1'!J39</f>
        <v>-0.33773106953314347</v>
      </c>
      <c r="I15" s="4"/>
      <c r="J15" s="4"/>
    </row>
    <row r="16" spans="1:15" s="1" customFormat="1" ht="12.75" customHeight="1" x14ac:dyDescent="0.2">
      <c r="B16" s="19">
        <f t="shared" si="0"/>
        <v>44136</v>
      </c>
      <c r="C16" s="34">
        <f>'tab1'!E52-'tab1'!E40</f>
        <v>8.5787937058773522E-2</v>
      </c>
      <c r="D16" s="34">
        <f>'tab1'!F52-'tab1'!F40</f>
        <v>-1.3654840923773559E-2</v>
      </c>
      <c r="E16" s="34">
        <f>'tab1'!G52-'tab1'!G40</f>
        <v>-0.28371486458699247</v>
      </c>
      <c r="F16" s="34">
        <f>'tab1'!H52-'tab1'!H40</f>
        <v>-0.24956819800000007</v>
      </c>
      <c r="G16" s="34">
        <f>'tab1'!I52-'tab1'!I40</f>
        <v>1.5058672037000065E-2</v>
      </c>
      <c r="H16" s="34">
        <f>'tab1'!J52-'tab1'!J40</f>
        <v>-0.44609129441499284</v>
      </c>
      <c r="I16" s="4"/>
      <c r="J16" s="4"/>
    </row>
    <row r="17" spans="2:10" s="1" customFormat="1" ht="12.75" customHeight="1" x14ac:dyDescent="0.2">
      <c r="B17" s="19">
        <f t="shared" si="0"/>
        <v>44166</v>
      </c>
      <c r="C17" s="34">
        <f>'tab1'!E53-'tab1'!E41</f>
        <v>0.39725311370552507</v>
      </c>
      <c r="D17" s="34">
        <f>'tab1'!F53-'tab1'!F41</f>
        <v>0.14161145006195497</v>
      </c>
      <c r="E17" s="34">
        <f>'tab1'!G53-'tab1'!G41</f>
        <v>-3.3338766544357412E-2</v>
      </c>
      <c r="F17" s="34">
        <f>'tab1'!H53-'tab1'!H41</f>
        <v>-0.23287448999999993</v>
      </c>
      <c r="G17" s="34">
        <f>'tab1'!I53-'tab1'!I41</f>
        <v>4.4426701100000354E-2</v>
      </c>
      <c r="H17" s="34">
        <f>'tab1'!J53-'tab1'!J41</f>
        <v>0.31707800832312216</v>
      </c>
      <c r="I17" s="4"/>
      <c r="J17" s="4"/>
    </row>
    <row r="18" spans="2:10" s="1" customFormat="1" ht="12.75" customHeight="1" x14ac:dyDescent="0.2">
      <c r="B18" s="19">
        <f t="shared" si="0"/>
        <v>44197</v>
      </c>
      <c r="C18" s="34">
        <f>'tab1'!E54-'tab1'!E30</f>
        <v>0.11852925494939637</v>
      </c>
      <c r="D18" s="34">
        <f>'tab1'!F54-'tab1'!F30</f>
        <v>3.391896357432822E-2</v>
      </c>
      <c r="E18" s="34">
        <f>'tab1'!G54-'tab1'!G30</f>
        <v>-0.63023795636164004</v>
      </c>
      <c r="F18" s="34">
        <f>'tab1'!H54-'tab1'!H30</f>
        <v>-0.26495694499999978</v>
      </c>
      <c r="G18" s="34">
        <f>'tab1'!I54-'tab1'!I30</f>
        <v>3.3243318839000224E-2</v>
      </c>
      <c r="H18" s="34">
        <f>'tab1'!J54-'tab1'!J30</f>
        <v>-0.70950336399891434</v>
      </c>
      <c r="I18" s="4"/>
    </row>
    <row r="19" spans="2:10" s="1" customFormat="1" ht="12.75" customHeight="1" x14ac:dyDescent="0.2">
      <c r="B19" s="19">
        <f t="shared" si="0"/>
        <v>44228</v>
      </c>
      <c r="C19" s="34">
        <f>'tab1'!E55-'tab1'!E31</f>
        <v>5.000817323406892E-2</v>
      </c>
      <c r="D19" s="34">
        <f>'tab1'!F55-'tab1'!F31</f>
        <v>-0.20595010352061704</v>
      </c>
      <c r="E19" s="34">
        <f>'tab1'!G55-'tab1'!G31</f>
        <v>-0.17523603183069292</v>
      </c>
      <c r="F19" s="34">
        <f>'tab1'!H55-'tab1'!H31</f>
        <v>-0.25392733199999973</v>
      </c>
      <c r="G19" s="34">
        <f>'tab1'!I55-'tab1'!I31</f>
        <v>8.8716793309998598E-3</v>
      </c>
      <c r="H19" s="34">
        <f>'tab1'!J55-'tab1'!J31</f>
        <v>-0.57623361478623991</v>
      </c>
      <c r="I19" s="4"/>
    </row>
    <row r="20" spans="2:10" s="1" customFormat="1" ht="12.75" customHeight="1" x14ac:dyDescent="0.2">
      <c r="B20" s="19">
        <f t="shared" si="0"/>
        <v>44256</v>
      </c>
      <c r="C20" s="34">
        <f>'tab1'!E56-'tab1'!E32</f>
        <v>0.94551677248249355</v>
      </c>
      <c r="D20" s="34">
        <f>'tab1'!F56-'tab1'!F32</f>
        <v>-0.31168731315059084</v>
      </c>
      <c r="E20" s="34">
        <f>'tab1'!G56-'tab1'!G32</f>
        <v>1.7520283768586609E-2</v>
      </c>
      <c r="F20" s="34">
        <f>'tab1'!H56-'tab1'!H32</f>
        <v>-0.30350614699999995</v>
      </c>
      <c r="G20" s="34">
        <f>'tab1'!I56-'tab1'!I32</f>
        <v>0.111551237277</v>
      </c>
      <c r="H20" s="34">
        <f>'tab1'!J56-'tab1'!J32</f>
        <v>0.45939483337748932</v>
      </c>
      <c r="I20" s="4"/>
    </row>
    <row r="21" spans="2:10" s="1" customFormat="1" ht="12.75" customHeight="1" x14ac:dyDescent="0.2">
      <c r="B21" s="19">
        <f t="shared" si="0"/>
        <v>44287</v>
      </c>
      <c r="C21" s="34">
        <f>'tab1'!E57-'tab1'!E33</f>
        <v>0.42411177989797277</v>
      </c>
      <c r="D21" s="34">
        <f>'tab1'!F57-'tab1'!F33</f>
        <v>-0.47798123283715288</v>
      </c>
      <c r="E21" s="34">
        <f>'tab1'!G57-'tab1'!G33</f>
        <v>-0.29239916176434289</v>
      </c>
      <c r="F21" s="34">
        <f>'tab1'!H57-'tab1'!H33</f>
        <v>-0.31404295500000012</v>
      </c>
      <c r="G21" s="34">
        <f>'tab1'!I57-'tab1'!I33</f>
        <v>1.3588793533999999E-2</v>
      </c>
      <c r="H21" s="34">
        <f>'tab1'!J57-'tab1'!J33</f>
        <v>-0.64672277616952201</v>
      </c>
      <c r="I21" s="4"/>
    </row>
    <row r="22" spans="2:10" s="1" customFormat="1" ht="12.75" customHeight="1" x14ac:dyDescent="0.2">
      <c r="B22" s="19">
        <f t="shared" si="0"/>
        <v>44317</v>
      </c>
      <c r="C22" s="34">
        <f>'tab1'!E58-'tab1'!E34</f>
        <v>0.21218714477213751</v>
      </c>
      <c r="D22" s="34">
        <f>'tab1'!F58-'tab1'!F34</f>
        <v>-7.1151325284640965E-2</v>
      </c>
      <c r="E22" s="34">
        <f>'tab1'!G58-'tab1'!G34</f>
        <v>-0.612334130000876</v>
      </c>
      <c r="F22" s="34">
        <f>'tab1'!H58-'tab1'!H34</f>
        <v>-0.25957963200000012</v>
      </c>
      <c r="G22" s="34">
        <f>'tab1'!I58-'tab1'!I34</f>
        <v>-1.162613593399997E-2</v>
      </c>
      <c r="H22" s="34">
        <f>'tab1'!J58-'tab1'!J34</f>
        <v>-0.74250407844738042</v>
      </c>
      <c r="I22" s="4"/>
    </row>
    <row r="23" spans="2:10" s="1" customFormat="1" ht="12.75" customHeight="1" x14ac:dyDescent="0.2">
      <c r="B23" s="19">
        <f t="shared" si="0"/>
        <v>44348</v>
      </c>
      <c r="C23" s="34">
        <f>'tab1'!E59-'tab1'!E35</f>
        <v>0.45547013910943068</v>
      </c>
      <c r="D23" s="34">
        <f>'tab1'!F59-'tab1'!F35</f>
        <v>0.22156211001261905</v>
      </c>
      <c r="E23" s="34">
        <f>'tab1'!G59-'tab1'!G35</f>
        <v>-0.17246651812291969</v>
      </c>
      <c r="F23" s="34">
        <f>'tab1'!H59-'tab1'!H35</f>
        <v>-0.21588592100000004</v>
      </c>
      <c r="G23" s="34">
        <f>'tab1'!I59-'tab1'!I35</f>
        <v>0.12204557969399987</v>
      </c>
      <c r="H23" s="34">
        <f>'tab1'!J59-'tab1'!J35</f>
        <v>0.41072538969313221</v>
      </c>
      <c r="I23" s="4"/>
    </row>
    <row r="24" spans="2:10" s="1" customFormat="1" ht="12.75" customHeight="1" x14ac:dyDescent="0.2">
      <c r="B24" s="19">
        <f t="shared" si="0"/>
        <v>44378</v>
      </c>
      <c r="C24" s="34">
        <f>'tab1'!E60-'tab1'!E36</f>
        <v>0.42032284155786037</v>
      </c>
      <c r="D24" s="34">
        <f>'tab1'!F60-'tab1'!F36</f>
        <v>0.26771262812174657</v>
      </c>
      <c r="E24" s="34">
        <f>'tab1'!G60-'tab1'!G36</f>
        <v>-0.4314658807873708</v>
      </c>
      <c r="F24" s="34">
        <f>'tab1'!H60-'tab1'!H36</f>
        <v>-0.22440034599999992</v>
      </c>
      <c r="G24" s="34">
        <f>'tab1'!I60-'tab1'!I36</f>
        <v>1.8295933032999923E-2</v>
      </c>
      <c r="H24" s="34">
        <f>'tab1'!J60-'tab1'!J36</f>
        <v>5.0465175925236139E-2</v>
      </c>
      <c r="I24" s="4"/>
    </row>
    <row r="25" spans="2:10" s="1" customFormat="1" ht="12.75" customHeight="1" x14ac:dyDescent="0.2">
      <c r="B25" s="19">
        <f t="shared" si="0"/>
        <v>44409</v>
      </c>
      <c r="C25" s="34">
        <f>'tab1'!E61-'tab1'!E37</f>
        <v>0.43300394364939176</v>
      </c>
      <c r="D25" s="34">
        <f>'tab1'!F61-'tab1'!F37</f>
        <v>0.14784125919869595</v>
      </c>
      <c r="E25" s="34">
        <f>'tab1'!G61-'tab1'!G37</f>
        <v>-0.38228094673835411</v>
      </c>
      <c r="F25" s="34">
        <f>'tab1'!H61-'tab1'!H37</f>
        <v>-0.19705462400000018</v>
      </c>
      <c r="G25" s="34">
        <f>'tab1'!I61-'tab1'!I37</f>
        <v>4.1035488539995502E-3</v>
      </c>
      <c r="H25" s="34">
        <f>'tab1'!J61-'tab1'!J37</f>
        <v>5.6131809637314234E-3</v>
      </c>
      <c r="I25" s="4"/>
    </row>
    <row r="26" spans="2:10" s="1" customFormat="1" ht="12.75" customHeight="1" x14ac:dyDescent="0.2">
      <c r="B26" s="19">
        <f t="shared" si="0"/>
        <v>44440</v>
      </c>
      <c r="C26" s="34">
        <f>'tab1'!E62-'tab1'!E38</f>
        <v>0.51974095374825424</v>
      </c>
      <c r="D26" s="34">
        <f>'tab1'!F62-'tab1'!F38</f>
        <v>0.3854090368514913</v>
      </c>
      <c r="E26" s="34">
        <f>'tab1'!G62-'tab1'!G38</f>
        <v>-0.52828414574359428</v>
      </c>
      <c r="F26" s="34">
        <f>'tab1'!H62-'tab1'!H38</f>
        <v>-0.17237386600000026</v>
      </c>
      <c r="G26" s="34">
        <f>'tab1'!I62-'tab1'!I38</f>
        <v>9.871240996000008E-3</v>
      </c>
      <c r="H26" s="34">
        <f>'tab1'!J62-'tab1'!J38</f>
        <v>0.21436321985215123</v>
      </c>
      <c r="I26" s="4"/>
    </row>
    <row r="27" spans="2:10" s="1" customFormat="1" ht="12.75" customHeight="1" x14ac:dyDescent="0.2">
      <c r="B27" s="19">
        <f t="shared" si="0"/>
        <v>44470</v>
      </c>
      <c r="C27" s="34">
        <f>'tab1'!E63-'tab1'!E39</f>
        <v>0.19128681271709347</v>
      </c>
      <c r="D27" s="34">
        <f>'tab1'!F63-'tab1'!F39</f>
        <v>0.23714699819942142</v>
      </c>
      <c r="E27" s="34">
        <f>'tab1'!G63-'tab1'!G39</f>
        <v>-0.8662370803754138</v>
      </c>
      <c r="F27" s="34">
        <f>'tab1'!H63-'tab1'!H39</f>
        <v>-0.15781645099999997</v>
      </c>
      <c r="G27" s="34">
        <f>'tab1'!I63-'tab1'!I39</f>
        <v>-4.9166095994000125E-2</v>
      </c>
      <c r="H27" s="34">
        <f>'tab1'!J63-'tab1'!J39</f>
        <v>-0.64478581645289879</v>
      </c>
      <c r="I27" s="4"/>
    </row>
    <row r="28" spans="2:10" s="1" customFormat="1" ht="12.75" customHeight="1" x14ac:dyDescent="0.2">
      <c r="B28" s="19">
        <f t="shared" si="0"/>
        <v>44501</v>
      </c>
      <c r="C28" s="34">
        <f>'tab1'!E64-'tab1'!E40</f>
        <v>0.28601800528799615</v>
      </c>
      <c r="D28" s="34">
        <f>'tab1'!F64-'tab1'!F40</f>
        <v>0.19389502178477258</v>
      </c>
      <c r="E28" s="34">
        <f>'tab1'!G64-'tab1'!G40</f>
        <v>-0.82902211042679941</v>
      </c>
      <c r="F28" s="34">
        <f>'tab1'!H64-'tab1'!H40</f>
        <v>-0.12170172700000004</v>
      </c>
      <c r="G28" s="34">
        <f>'tab1'!I64-'tab1'!I40</f>
        <v>-5.5522083790000565E-3</v>
      </c>
      <c r="H28" s="34">
        <f>'tab1'!J64-'tab1'!J40</f>
        <v>-0.47636301873303033</v>
      </c>
      <c r="I28" s="4"/>
    </row>
    <row r="29" spans="2:10" s="1" customFormat="1" ht="12.75" customHeight="1" x14ac:dyDescent="0.2">
      <c r="B29" s="19">
        <f t="shared" si="0"/>
        <v>44531</v>
      </c>
      <c r="C29" s="34">
        <f>'tab1'!E65-'tab1'!E41</f>
        <v>0.6460286075308872</v>
      </c>
      <c r="D29" s="34">
        <f>'tab1'!F65-'tab1'!F41</f>
        <v>0.48085267294993272</v>
      </c>
      <c r="E29" s="34">
        <f>'tab1'!G65-'tab1'!G41</f>
        <v>-0.80342932161656977</v>
      </c>
      <c r="F29" s="34">
        <f>'tab1'!H65-'tab1'!H41</f>
        <v>-0.11012207899999993</v>
      </c>
      <c r="G29" s="34">
        <f>'tab1'!I65-'tab1'!I41</f>
        <v>-5.4079039839995957E-3</v>
      </c>
      <c r="H29" s="34">
        <f>'tab1'!J65-'tab1'!J41</f>
        <v>0.20792197588025019</v>
      </c>
      <c r="I29" s="4"/>
    </row>
    <row r="30" spans="2:10" s="1" customFormat="1" ht="12.75" customHeight="1" x14ac:dyDescent="0.2">
      <c r="B30" s="19">
        <f t="shared" si="0"/>
        <v>44562</v>
      </c>
      <c r="C30" s="34">
        <f>'tab1'!E66-'tab1'!E30</f>
        <v>0.23420229088505362</v>
      </c>
      <c r="D30" s="34">
        <f>'tab1'!F66-'tab1'!F30</f>
        <v>0.12400392657432713</v>
      </c>
      <c r="E30" s="34">
        <f>'tab1'!G66-'tab1'!G30</f>
        <v>-1.2202509005672268</v>
      </c>
      <c r="F30" s="34">
        <f>'tab1'!H66-'tab1'!H30</f>
        <v>-0.15945896599999965</v>
      </c>
      <c r="G30" s="34">
        <f>'tab1'!I66-'tab1'!I30</f>
        <v>-1.4991976498000215E-2</v>
      </c>
      <c r="H30" s="34">
        <f>'tab1'!J66-'tab1'!J30</f>
        <v>-1.0364956256058431</v>
      </c>
      <c r="I30" s="4"/>
    </row>
    <row r="31" spans="2:10" s="1" customFormat="1" ht="12.75" customHeight="1" x14ac:dyDescent="0.2">
      <c r="B31" s="19">
        <f t="shared" si="0"/>
        <v>44593</v>
      </c>
      <c r="C31" s="34">
        <f>'tab1'!E67-'tab1'!E31</f>
        <v>0.54227081636934571</v>
      </c>
      <c r="D31" s="34">
        <f>'tab1'!F67-'tab1'!F31</f>
        <v>0.33598875147938223</v>
      </c>
      <c r="E31" s="34">
        <f>'tab1'!G67-'tab1'!G31</f>
        <v>-0.62992753650463085</v>
      </c>
      <c r="F31" s="34">
        <f>'tab1'!H67-'tab1'!H31</f>
        <v>-0.14102467999999957</v>
      </c>
      <c r="G31" s="34">
        <f>'tab1'!I67-'tab1'!I31</f>
        <v>1.3093335041000187E-2</v>
      </c>
      <c r="H31" s="34">
        <f>'tab1'!J67-'tab1'!J31</f>
        <v>0.12040068638509815</v>
      </c>
      <c r="I31" s="4"/>
    </row>
    <row r="32" spans="2:10" s="1" customFormat="1" ht="12.75" customHeight="1" x14ac:dyDescent="0.2">
      <c r="B32" s="19">
        <f t="shared" si="0"/>
        <v>44621</v>
      </c>
      <c r="C32" s="34">
        <f>'tab1'!E68-'tab1'!E32</f>
        <v>0.90302005733311486</v>
      </c>
      <c r="D32" s="34">
        <f>'tab1'!F68-'tab1'!F32</f>
        <v>0.15968572484940813</v>
      </c>
      <c r="E32" s="34">
        <f>'tab1'!G68-'tab1'!G32</f>
        <v>-0.10027228705003921</v>
      </c>
      <c r="F32" s="34">
        <f>'tab1'!H68-'tab1'!H32</f>
        <v>-0.11526915700000001</v>
      </c>
      <c r="G32" s="34">
        <f>'tab1'!I68-'tab1'!I32</f>
        <v>8.3105840523999719E-2</v>
      </c>
      <c r="H32" s="34">
        <f>'tab1'!J68-'tab1'!J32</f>
        <v>0.93027017865648176</v>
      </c>
      <c r="I32" s="4"/>
    </row>
    <row r="33" spans="2:9" s="1" customFormat="1" ht="12.75" customHeight="1" x14ac:dyDescent="0.2">
      <c r="B33" s="19">
        <f t="shared" si="0"/>
        <v>44652</v>
      </c>
      <c r="C33" s="34">
        <f>'tab1'!E69-'tab1'!E33</f>
        <v>0.3201851000044158</v>
      </c>
      <c r="D33" s="34">
        <f>'tab1'!F69-'tab1'!F33</f>
        <v>3.9460654162846609E-2</v>
      </c>
      <c r="E33" s="34">
        <f>'tab1'!G69-'tab1'!G33</f>
        <v>-0.42237014494841429</v>
      </c>
      <c r="F33" s="34">
        <f>'tab1'!H69-'tab1'!H33</f>
        <v>-9.3398958000000143E-2</v>
      </c>
      <c r="G33" s="34">
        <f>'tab1'!I69-'tab1'!I33</f>
        <v>-5.7020624992000002E-2</v>
      </c>
      <c r="H33" s="34">
        <f>'tab1'!J69-'tab1'!J33</f>
        <v>-0.21314397377315153</v>
      </c>
      <c r="I33" s="4"/>
    </row>
    <row r="34" spans="2:9" s="1" customFormat="1" ht="12.75" customHeight="1" x14ac:dyDescent="0.2">
      <c r="B34" s="19">
        <f t="shared" si="0"/>
        <v>44682</v>
      </c>
      <c r="C34" s="34">
        <f>'tab1'!E70-'tab1'!E34</f>
        <v>0.53498283466334939</v>
      </c>
      <c r="D34" s="34">
        <f>'tab1'!F70-'tab1'!F34</f>
        <v>0.2659345327153595</v>
      </c>
      <c r="E34" s="34">
        <f>'tab1'!G70-'tab1'!G34</f>
        <v>-0.6284240383264752</v>
      </c>
      <c r="F34" s="34">
        <f>'tab1'!H70-'tab1'!H34</f>
        <v>-6.2887578000000055E-2</v>
      </c>
      <c r="G34" s="34">
        <f>'tab1'!I70-'tab1'!I34</f>
        <v>2.215469022399974E-2</v>
      </c>
      <c r="H34" s="34">
        <f>'tab1'!J70-'tab1'!J34</f>
        <v>0.13176044127623321</v>
      </c>
      <c r="I34" s="4"/>
    </row>
    <row r="35" spans="2:9" s="1" customFormat="1" ht="12.75" customHeight="1" x14ac:dyDescent="0.2">
      <c r="B35" s="19">
        <f t="shared" si="0"/>
        <v>44713</v>
      </c>
      <c r="C35" s="34">
        <f>'tab1'!E71-'tab1'!E35</f>
        <v>0.46840106883349986</v>
      </c>
      <c r="D35" s="34">
        <f>'tab1'!F71-'tab1'!F35</f>
        <v>0.18908786901261809</v>
      </c>
      <c r="E35" s="34">
        <f>'tab1'!G71-'tab1'!G35</f>
        <v>-0.26005648824057404</v>
      </c>
      <c r="F35" s="34">
        <f>'tab1'!H71-'tab1'!H35</f>
        <v>-6.2501450999999986E-2</v>
      </c>
      <c r="G35" s="34">
        <f>'tab1'!I71-'tab1'!I35</f>
        <v>8.9856048836000069E-2</v>
      </c>
      <c r="H35" s="34">
        <f>'tab1'!J71-'tab1'!J35</f>
        <v>0.42478704744154783</v>
      </c>
      <c r="I35" s="4"/>
    </row>
    <row r="36" spans="2:9" s="1" customFormat="1" ht="12.75" customHeight="1" x14ac:dyDescent="0.2">
      <c r="B36" s="19">
        <f t="shared" si="0"/>
        <v>44743</v>
      </c>
      <c r="C36" s="34">
        <f>'tab1'!E72-'tab1'!E36</f>
        <v>0.3887134866831703</v>
      </c>
      <c r="D36" s="34">
        <f>'tab1'!F72-'tab1'!F36</f>
        <v>0.17282909444701389</v>
      </c>
      <c r="E36" s="34">
        <f>'tab1'!G72-'tab1'!G36</f>
        <v>-0.53491624887796063</v>
      </c>
      <c r="F36" s="34">
        <f>'tab1'!H72-'tab1'!H36</f>
        <v>-4.8699502640000003E-2</v>
      </c>
      <c r="G36" s="34">
        <f>'tab1'!I72-'tab1'!I36</f>
        <v>-4.405516674449883E-3</v>
      </c>
      <c r="H36" s="34">
        <f>'tab1'!J72-'tab1'!J36</f>
        <v>-2.6478687062224893E-2</v>
      </c>
      <c r="I36" s="4"/>
    </row>
    <row r="37" spans="2:9" s="1" customFormat="1" ht="12.75" customHeight="1" x14ac:dyDescent="0.2">
      <c r="B37" s="19">
        <f t="shared" si="0"/>
        <v>44774</v>
      </c>
      <c r="C37" s="34">
        <f>'tab1'!E73-'tab1'!E37</f>
        <v>0.44983619335986536</v>
      </c>
      <c r="D37" s="34">
        <f>'tab1'!F73-'tab1'!F37</f>
        <v>0.23931592419062309</v>
      </c>
      <c r="E37" s="34">
        <f>'tab1'!G73-'tab1'!G37</f>
        <v>-0.54633234004837616</v>
      </c>
      <c r="F37" s="34">
        <f>'tab1'!H73-'tab1'!H37</f>
        <v>-4.6047952640000056E-2</v>
      </c>
      <c r="G37" s="34">
        <f>'tab1'!I73-'tab1'!I37</f>
        <v>2.7850261141028732E-2</v>
      </c>
      <c r="H37" s="34">
        <f>'tab1'!J73-'tab1'!J37</f>
        <v>0.12462208600313929</v>
      </c>
      <c r="I37" s="4"/>
    </row>
    <row r="38" spans="2:9" s="1" customFormat="1" ht="12.75" customHeight="1" x14ac:dyDescent="0.2">
      <c r="B38" s="19">
        <f t="shared" si="0"/>
        <v>44805</v>
      </c>
      <c r="C38" s="34">
        <f>'tab1'!E74-'tab1'!E38</f>
        <v>0.67266679236821503</v>
      </c>
      <c r="D38" s="34">
        <f>'tab1'!F74-'tab1'!F38</f>
        <v>0.23065161194302997</v>
      </c>
      <c r="E38" s="34">
        <f>'tab1'!G74-'tab1'!G38</f>
        <v>-0.3592854631292004</v>
      </c>
      <c r="F38" s="34">
        <f>'tab1'!H74-'tab1'!H38</f>
        <v>-6.7352309280000022E-2</v>
      </c>
      <c r="G38" s="34">
        <f>'tab1'!I74-'tab1'!I38</f>
        <v>4.4640154327378889E-2</v>
      </c>
      <c r="H38" s="34">
        <f>'tab1'!J74-'tab1'!J38</f>
        <v>0.52132078622942224</v>
      </c>
      <c r="I38" s="4"/>
    </row>
    <row r="39" spans="2:9" s="1" customFormat="1" ht="12.75" customHeight="1" x14ac:dyDescent="0.2">
      <c r="B39" s="19">
        <f t="shared" si="0"/>
        <v>44835</v>
      </c>
      <c r="C39" s="34">
        <f>'tab1'!E75-'tab1'!E39</f>
        <v>0.34189594562696168</v>
      </c>
      <c r="D39" s="34">
        <f>'tab1'!F75-'tab1'!F39</f>
        <v>0.10593402542774033</v>
      </c>
      <c r="E39" s="34">
        <f>'tab1'!G75-'tab1'!G39</f>
        <v>-0.57198002391408931</v>
      </c>
      <c r="F39" s="34">
        <f>'tab1'!H75-'tab1'!H39</f>
        <v>-6.9483122039999956E-2</v>
      </c>
      <c r="G39" s="34">
        <f>'tab1'!I75-'tab1'!I39</f>
        <v>-5.6926690822285408E-3</v>
      </c>
      <c r="H39" s="34">
        <f>'tab1'!J75-'tab1'!J39</f>
        <v>-0.19932584398161701</v>
      </c>
      <c r="I39" s="4"/>
    </row>
    <row r="40" spans="2:9" s="1" customFormat="1" ht="12.75" customHeight="1" x14ac:dyDescent="0.2">
      <c r="B40" s="19">
        <f t="shared" si="0"/>
        <v>44866</v>
      </c>
      <c r="C40" s="34">
        <f>'tab1'!E76-'tab1'!E40</f>
        <v>0.56368343539834687</v>
      </c>
      <c r="D40" s="34">
        <f>'tab1'!F76-'tab1'!F40</f>
        <v>8.0926696413278432E-2</v>
      </c>
      <c r="E40" s="34">
        <f>'tab1'!G76-'tab1'!G40</f>
        <v>-0.5805029091294911</v>
      </c>
      <c r="F40" s="34">
        <f>'tab1'!H76-'tab1'!H40</f>
        <v>-7.998411357999996E-2</v>
      </c>
      <c r="G40" s="34">
        <f>'tab1'!I76-'tab1'!I40</f>
        <v>3.2641843787482472E-2</v>
      </c>
      <c r="H40" s="34">
        <f>'tab1'!J76-'tab1'!J40</f>
        <v>1.6764952889616325E-2</v>
      </c>
      <c r="I40" s="4"/>
    </row>
    <row r="41" spans="2:9" s="1" customFormat="1" ht="12.75" customHeight="1" x14ac:dyDescent="0.2">
      <c r="B41" s="19">
        <f t="shared" si="0"/>
        <v>44896</v>
      </c>
      <c r="C41" s="34">
        <f>'tab1'!E77-'tab1'!E41</f>
        <v>0.83357870655985256</v>
      </c>
      <c r="D41" s="34">
        <f>'tab1'!F77-'tab1'!F41</f>
        <v>0.18866316454179577</v>
      </c>
      <c r="E41" s="34">
        <f>'tab1'!G77-'tab1'!G41</f>
        <v>-0.50068659318141129</v>
      </c>
      <c r="F41" s="34">
        <f>'tab1'!H77-'tab1'!H41</f>
        <v>-3.7221900539999964E-2</v>
      </c>
      <c r="G41" s="34">
        <f>'tab1'!I77-'tab1'!I41</f>
        <v>2.3770402132938351E-2</v>
      </c>
      <c r="H41" s="34">
        <f>'tab1'!J77-'tab1'!J41</f>
        <v>0.5081037795131742</v>
      </c>
      <c r="I41" s="4"/>
    </row>
    <row r="42" spans="2:9" s="1" customFormat="1" ht="12.75" customHeight="1" x14ac:dyDescent="0.2">
      <c r="B42" s="19">
        <f t="shared" si="0"/>
        <v>44927</v>
      </c>
      <c r="C42" s="34">
        <f>'tab1'!E78-'tab1'!E30</f>
        <v>0.51703492728619072</v>
      </c>
      <c r="D42" s="34">
        <f>'tab1'!F78-'tab1'!F30</f>
        <v>0.11086573329655991</v>
      </c>
      <c r="E42" s="34">
        <f>'tab1'!G78-'tab1'!G30</f>
        <v>-0.75111993605865401</v>
      </c>
      <c r="F42" s="34">
        <f>'tab1'!H78-'tab1'!H30</f>
        <v>-5.361775928000001E-2</v>
      </c>
      <c r="G42" s="34">
        <f>'tab1'!I78-'tab1'!I30</f>
        <v>2.2959455533424489E-2</v>
      </c>
      <c r="H42" s="34">
        <f>'tab1'!J78-'tab1'!J30</f>
        <v>-0.15387757922247758</v>
      </c>
      <c r="I42" s="4"/>
    </row>
    <row r="43" spans="2:9" s="1" customFormat="1" ht="12.75" customHeight="1" x14ac:dyDescent="0.2">
      <c r="B43" s="19">
        <f t="shared" si="0"/>
        <v>44958</v>
      </c>
      <c r="C43" s="34">
        <f>'tab1'!E79-'tab1'!E31</f>
        <v>0.59175560540876315</v>
      </c>
      <c r="D43" s="34">
        <f>'tab1'!F79-'tab1'!F31</f>
        <v>7.2353742138351329E-3</v>
      </c>
      <c r="E43" s="34">
        <f>'tab1'!G79-'tab1'!G31</f>
        <v>-0.27517621221319244</v>
      </c>
      <c r="F43" s="34">
        <f>'tab1'!H79-'tab1'!H31</f>
        <v>-3.380559425999996E-2</v>
      </c>
      <c r="G43" s="34">
        <f>'tab1'!I79-'tab1'!I31</f>
        <v>1.4933714172969847E-2</v>
      </c>
      <c r="H43" s="34">
        <f>'tab1'!J79-'tab1'!J31</f>
        <v>0.30494288732237784</v>
      </c>
      <c r="I43" s="4"/>
    </row>
    <row r="44" spans="2:9" s="1" customFormat="1" ht="12.75" customHeight="1" x14ac:dyDescent="0.2">
      <c r="B44" s="19">
        <f t="shared" si="0"/>
        <v>44986</v>
      </c>
      <c r="C44" s="34">
        <f>'tab1'!E80-'tab1'!E32</f>
        <v>1.0548034254473926</v>
      </c>
      <c r="D44" s="34">
        <f>'tab1'!F80-'tab1'!F32</f>
        <v>-2.860174631171386E-3</v>
      </c>
      <c r="E44" s="34">
        <f>'tab1'!G80-'tab1'!G32</f>
        <v>-8.5392094624790582E-2</v>
      </c>
      <c r="F44" s="34">
        <f>'tab1'!H80-'tab1'!H32</f>
        <v>-3.5972847959999998E-2</v>
      </c>
      <c r="G44" s="34">
        <f>'tab1'!I80-'tab1'!I32</f>
        <v>7.8572558820720673E-2</v>
      </c>
      <c r="H44" s="34">
        <f>'tab1'!J80-'tab1'!J32</f>
        <v>1.009150867052151</v>
      </c>
      <c r="I44" s="4"/>
    </row>
    <row r="45" spans="2:9" s="1" customFormat="1" ht="12.75" customHeight="1" x14ac:dyDescent="0.2">
      <c r="B45" s="19">
        <f t="shared" si="0"/>
        <v>45017</v>
      </c>
      <c r="C45" s="34">
        <f>'tab1'!E81-'tab1'!E33</f>
        <v>0.62900738548401502</v>
      </c>
      <c r="D45" s="34">
        <f>'tab1'!F81-'tab1'!F33</f>
        <v>-2.2697422693464198E-2</v>
      </c>
      <c r="E45" s="34">
        <f>'tab1'!G81-'tab1'!G33</f>
        <v>-0.23547310981134473</v>
      </c>
      <c r="F45" s="34">
        <f>'tab1'!H81-'tab1'!H33</f>
        <v>-2.2152814719999969E-2</v>
      </c>
      <c r="G45" s="34">
        <f>'tab1'!I81-'tab1'!I33</f>
        <v>6.6153500575742985E-3</v>
      </c>
      <c r="H45" s="34">
        <f>'tab1'!J81-'tab1'!J33</f>
        <v>0.3552993883167801</v>
      </c>
      <c r="I45" s="4"/>
    </row>
    <row r="46" spans="2:9" s="1" customFormat="1" ht="12.75" customHeight="1" x14ac:dyDescent="0.2">
      <c r="B46" s="19">
        <f t="shared" si="0"/>
        <v>45047</v>
      </c>
      <c r="C46" s="34">
        <f>'tab1'!E82-'tab1'!E34</f>
        <v>0.59000499391351369</v>
      </c>
      <c r="D46" s="34">
        <f>'tab1'!F82-'tab1'!F34</f>
        <v>-4.3496177241347134E-2</v>
      </c>
      <c r="E46" s="34">
        <f>'tab1'!G82-'tab1'!G34</f>
        <v>-0.48411649792075573</v>
      </c>
      <c r="F46" s="34">
        <f>'tab1'!H82-'tab1'!H34</f>
        <v>0</v>
      </c>
      <c r="G46" s="34">
        <f>'tab1'!I82-'tab1'!I34</f>
        <v>1.4745134919441627E-2</v>
      </c>
      <c r="H46" s="34">
        <f>'tab1'!J82-'tab1'!J34</f>
        <v>7.7137453670850675E-2</v>
      </c>
      <c r="I46" s="4"/>
    </row>
    <row r="47" spans="2:9" s="1" customFormat="1" ht="12.75" customHeight="1" x14ac:dyDescent="0.2">
      <c r="B47" s="19">
        <f t="shared" si="0"/>
        <v>45078</v>
      </c>
      <c r="C47" s="34">
        <f>'tab1'!E83-'tab1'!E35</f>
        <v>0.82101538612040414</v>
      </c>
      <c r="D47" s="34">
        <f>'tab1'!F83-'tab1'!F35</f>
        <v>0.10194164196000877</v>
      </c>
      <c r="E47" s="34">
        <f>'tab1'!G83-'tab1'!G35</f>
        <v>4.6556747112221908E-2</v>
      </c>
      <c r="F47" s="34">
        <f>'tab1'!H83-'tab1'!H35</f>
        <v>0</v>
      </c>
      <c r="G47" s="34">
        <f>'tab1'!I83-'tab1'!I35</f>
        <v>9.9265795867330864E-2</v>
      </c>
      <c r="H47" s="34">
        <f>'tab1'!J83-'tab1'!J35</f>
        <v>1.0687795710599666</v>
      </c>
      <c r="I47" s="4"/>
    </row>
    <row r="48" spans="2:9" s="1" customFormat="1" ht="12.75" customHeight="1" x14ac:dyDescent="0.2">
      <c r="B48" s="19">
        <f t="shared" si="0"/>
        <v>45108</v>
      </c>
      <c r="C48" s="34">
        <f>'tab1'!E84-'tab1'!E36</f>
        <v>0.57704190703643832</v>
      </c>
      <c r="D48" s="34">
        <f>'tab1'!F84-'tab1'!F36</f>
        <v>-6.546457515605919E-2</v>
      </c>
      <c r="E48" s="34">
        <f>'tab1'!G84-'tab1'!G36</f>
        <v>-0.21044811373586869</v>
      </c>
      <c r="F48" s="34">
        <f>'tab1'!H84-'tab1'!H36</f>
        <v>-2.4349751320000057E-2</v>
      </c>
      <c r="G48" s="34">
        <f>'tab1'!I84-'tab1'!I36</f>
        <v>-6.4147955579199056E-3</v>
      </c>
      <c r="H48" s="34">
        <f>'tab1'!J84-'tab1'!J36</f>
        <v>0.27036467126659147</v>
      </c>
      <c r="I48" s="4"/>
    </row>
    <row r="49" spans="1:9" s="1" customFormat="1" ht="12.75" customHeight="1" x14ac:dyDescent="0.2">
      <c r="B49" s="19">
        <f t="shared" si="0"/>
        <v>45139</v>
      </c>
      <c r="C49" s="34">
        <f>'tab1'!E85-'tab1'!E37</f>
        <v>0.6421283811220464</v>
      </c>
      <c r="D49" s="34">
        <f>'tab1'!F85-'tab1'!F37</f>
        <v>-0.12163137959915948</v>
      </c>
      <c r="E49" s="34">
        <f>'tab1'!G85-'tab1'!G37</f>
        <v>-8.9407623213225929E-2</v>
      </c>
      <c r="F49" s="34">
        <f>'tab1'!H85-'tab1'!H37</f>
        <v>-1.1511988160000097E-2</v>
      </c>
      <c r="G49" s="34">
        <f>'tab1'!I85-'tab1'!I37</f>
        <v>2.5838687796671644E-2</v>
      </c>
      <c r="H49" s="34">
        <f>'tab1'!J85-'tab1'!J37</f>
        <v>0.44541607794633009</v>
      </c>
      <c r="I49" s="4"/>
    </row>
    <row r="50" spans="1:9" s="1" customFormat="1" ht="12.75" customHeight="1" x14ac:dyDescent="0.2">
      <c r="B50" s="19">
        <f t="shared" si="0"/>
        <v>45170</v>
      </c>
      <c r="C50" s="34">
        <f>'tab1'!E86-'tab1'!E38</f>
        <v>0.86092918268699936</v>
      </c>
      <c r="D50" s="34">
        <f>'tab1'!F86-'tab1'!F38</f>
        <v>-4.6529650817856982E-3</v>
      </c>
      <c r="E50" s="34">
        <f>'tab1'!G86-'tab1'!G38</f>
        <v>8.7823339766939235E-3</v>
      </c>
      <c r="F50" s="34">
        <f>'tab1'!H86-'tab1'!H38</f>
        <v>-2.2450769760000155E-2</v>
      </c>
      <c r="G50" s="34">
        <f>'tab1'!I86-'tab1'!I38</f>
        <v>4.2823832762821201E-2</v>
      </c>
      <c r="H50" s="34">
        <f>'tab1'!J86-'tab1'!J38</f>
        <v>0.8854316145847303</v>
      </c>
      <c r="I50" s="4"/>
    </row>
    <row r="51" spans="1:9" s="1" customFormat="1" ht="12.75" customHeight="1" x14ac:dyDescent="0.2">
      <c r="B51" s="19">
        <f t="shared" si="0"/>
        <v>45200</v>
      </c>
      <c r="C51" s="34">
        <f>'tab1'!E87-'tab1'!E39</f>
        <v>0.53926446883724832</v>
      </c>
      <c r="D51" s="34">
        <f>'tab1'!F87-'tab1'!F39</f>
        <v>-0.12881846163859301</v>
      </c>
      <c r="E51" s="34">
        <f>'tab1'!G87-'tab1'!G39</f>
        <v>-0.18776670918186644</v>
      </c>
      <c r="F51" s="34">
        <f>'tab1'!H87-'tab1'!H39</f>
        <v>-2.3161040680000022E-2</v>
      </c>
      <c r="G51" s="34">
        <f>'tab1'!I87-'tab1'!I39</f>
        <v>-7.2605834910199896E-3</v>
      </c>
      <c r="H51" s="34">
        <f>'tab1'!J87-'tab1'!J39</f>
        <v>0.19225767384576997</v>
      </c>
      <c r="I51" s="4"/>
    </row>
    <row r="52" spans="1:9" s="1" customFormat="1" ht="12.75" customHeight="1" x14ac:dyDescent="0.2">
      <c r="B52" s="19">
        <f t="shared" si="0"/>
        <v>45231</v>
      </c>
      <c r="C52" s="34">
        <f>'tab1'!E88-'tab1'!E40</f>
        <v>0.7520863169058396</v>
      </c>
      <c r="D52" s="34">
        <f>'tab1'!F88-'tab1'!F40</f>
        <v>-0.12797272104521307</v>
      </c>
      <c r="E52" s="34">
        <f>'tab1'!G88-'tab1'!G40</f>
        <v>-0.24258409674703119</v>
      </c>
      <c r="F52" s="34">
        <f>'tab1'!H88-'tab1'!H40</f>
        <v>-2.28526038800001E-2</v>
      </c>
      <c r="G52" s="34">
        <f>'tab1'!I88-'tab1'!I40</f>
        <v>3.1190085073137253E-2</v>
      </c>
      <c r="H52" s="34">
        <f>'tab1'!J88-'tab1'!J40</f>
        <v>0.38986698030673494</v>
      </c>
      <c r="I52" s="4"/>
    </row>
    <row r="53" spans="1:9" s="1" customFormat="1" ht="12.75" customHeight="1" x14ac:dyDescent="0.2">
      <c r="B53" s="19">
        <f t="shared" si="0"/>
        <v>45261</v>
      </c>
      <c r="C53" s="34">
        <f>'tab1'!E89-'tab1'!E41</f>
        <v>1.0157932249298822</v>
      </c>
      <c r="D53" s="34">
        <f>'tab1'!F89-'tab1'!F41</f>
        <v>-5.4693373802062517E-2</v>
      </c>
      <c r="E53" s="34">
        <f>'tab1'!G89-'tab1'!G41</f>
        <v>2.2079311283522918E-2</v>
      </c>
      <c r="F53" s="34">
        <f>'tab1'!H89-'tab1'!H41</f>
        <v>-1.2407300180000025E-2</v>
      </c>
      <c r="G53" s="34">
        <f>'tab1'!I89-'tab1'!I41</f>
        <v>2.2166562856621885E-2</v>
      </c>
      <c r="H53" s="34">
        <f>'tab1'!J89-'tab1'!J41</f>
        <v>0.99293842508796182</v>
      </c>
      <c r="I53" s="4"/>
    </row>
    <row r="54" spans="1:9" s="1" customFormat="1" ht="12.75" customHeight="1" x14ac:dyDescent="0.2">
      <c r="A54" s="2"/>
      <c r="B54" s="5"/>
      <c r="C54" s="5"/>
      <c r="D54" s="4"/>
      <c r="E54" s="4"/>
      <c r="F54" s="4"/>
      <c r="G54" s="4"/>
      <c r="H54" s="4"/>
    </row>
    <row r="55" spans="1:9" s="1" customFormat="1" ht="12.75" customHeight="1" x14ac:dyDescent="0.2">
      <c r="A55" s="2"/>
      <c r="B55" s="5"/>
      <c r="C55" s="5"/>
      <c r="D55" s="4"/>
      <c r="E55" s="4"/>
      <c r="F55" s="4"/>
      <c r="G55" s="4"/>
      <c r="H55" s="4"/>
    </row>
    <row r="56" spans="1:9" s="1" customFormat="1" ht="12.75" customHeight="1" x14ac:dyDescent="0.2">
      <c r="A56" s="2"/>
      <c r="B56" s="5"/>
      <c r="C56" s="5"/>
      <c r="D56" s="4"/>
      <c r="E56" s="4"/>
      <c r="F56" s="4"/>
      <c r="G56" s="4"/>
      <c r="H56" s="4"/>
    </row>
    <row r="57" spans="1:9" s="1" customFormat="1" ht="12.75" customHeight="1" x14ac:dyDescent="0.2">
      <c r="A57" s="2"/>
      <c r="B57" s="5"/>
      <c r="C57" s="5"/>
      <c r="D57" s="4"/>
      <c r="E57" s="4"/>
      <c r="F57" s="4"/>
      <c r="G57" s="4"/>
      <c r="H57" s="4"/>
    </row>
    <row r="58" spans="1:9" s="1" customFormat="1" ht="12.75" customHeight="1" x14ac:dyDescent="0.2">
      <c r="A58" s="2"/>
      <c r="B58" s="5"/>
      <c r="C58" s="5"/>
      <c r="D58" s="4"/>
      <c r="E58" s="4"/>
      <c r="F58" s="4"/>
      <c r="G58" s="4"/>
      <c r="H58" s="4"/>
    </row>
    <row r="59" spans="1:9" s="1" customFormat="1" ht="12.75" customHeight="1" x14ac:dyDescent="0.2">
      <c r="A59" s="2"/>
      <c r="B59" s="5"/>
      <c r="C59" s="5"/>
      <c r="D59" s="4"/>
      <c r="E59" s="4"/>
      <c r="F59" s="4"/>
      <c r="G59" s="4"/>
      <c r="H59" s="4"/>
    </row>
    <row r="60" spans="1:9" s="1" customFormat="1" ht="12.75" customHeight="1" x14ac:dyDescent="0.2">
      <c r="A60" s="2"/>
      <c r="B60" s="5"/>
      <c r="C60" s="5"/>
      <c r="D60" s="4"/>
      <c r="E60" s="4"/>
      <c r="F60" s="4"/>
      <c r="G60" s="4"/>
      <c r="H60" s="4"/>
    </row>
    <row r="61" spans="1:9" s="1" customFormat="1" ht="12.75" customHeight="1" x14ac:dyDescent="0.2">
      <c r="A61" s="2"/>
      <c r="B61" s="5"/>
      <c r="C61" s="5"/>
      <c r="D61" s="4"/>
      <c r="E61" s="4"/>
      <c r="F61" s="4"/>
      <c r="G61" s="4"/>
      <c r="H61" s="4"/>
    </row>
    <row r="62" spans="1:9" s="1" customFormat="1" ht="12.75" customHeight="1" x14ac:dyDescent="0.2">
      <c r="A62" s="2"/>
      <c r="B62" s="5"/>
      <c r="C62" s="5"/>
      <c r="D62" s="4"/>
      <c r="E62" s="4"/>
      <c r="F62" s="4"/>
      <c r="G62" s="4"/>
      <c r="H62" s="4"/>
    </row>
    <row r="63" spans="1:9" s="1" customFormat="1" ht="12.75" customHeight="1" x14ac:dyDescent="0.2">
      <c r="A63" s="2"/>
      <c r="B63" s="5"/>
      <c r="C63" s="5"/>
      <c r="D63" s="4"/>
      <c r="E63" s="4"/>
      <c r="F63" s="4"/>
      <c r="G63" s="4"/>
      <c r="H63" s="4"/>
    </row>
    <row r="64" spans="1:9" s="1" customFormat="1" ht="12.75" customHeight="1" x14ac:dyDescent="0.2">
      <c r="A64" s="2"/>
      <c r="B64" s="5"/>
      <c r="C64" s="5"/>
      <c r="D64" s="4"/>
      <c r="E64" s="4"/>
      <c r="F64" s="4"/>
      <c r="G64" s="4"/>
      <c r="H64" s="4"/>
    </row>
    <row r="65" spans="1:8" s="1" customFormat="1" ht="12.75" customHeight="1" x14ac:dyDescent="0.2">
      <c r="A65" s="2"/>
      <c r="B65" s="5"/>
      <c r="C65" s="5"/>
      <c r="D65" s="4"/>
      <c r="E65" s="4"/>
      <c r="F65" s="4"/>
      <c r="G65" s="4"/>
      <c r="H65" s="4"/>
    </row>
    <row r="66" spans="1:8" s="1" customFormat="1" ht="12.75" customHeight="1" x14ac:dyDescent="0.2">
      <c r="A66" s="2"/>
      <c r="B66" s="5"/>
      <c r="C66" s="5"/>
      <c r="D66" s="4"/>
      <c r="E66" s="4"/>
      <c r="F66" s="4"/>
      <c r="G66" s="4"/>
      <c r="H66" s="4"/>
    </row>
    <row r="67" spans="1:8" s="1" customFormat="1" ht="12.75" customHeight="1" x14ac:dyDescent="0.2">
      <c r="A67" s="2"/>
      <c r="B67" s="5"/>
      <c r="C67" s="5"/>
      <c r="D67" s="4"/>
      <c r="E67" s="4"/>
      <c r="F67" s="4"/>
      <c r="G67" s="4"/>
      <c r="H67" s="4"/>
    </row>
    <row r="68" spans="1:8" s="1" customFormat="1" ht="12.75" customHeight="1" x14ac:dyDescent="0.2">
      <c r="A68" s="2"/>
      <c r="B68" s="5"/>
      <c r="C68" s="5"/>
      <c r="D68" s="4"/>
      <c r="E68" s="4"/>
      <c r="F68" s="4"/>
      <c r="G68" s="4"/>
      <c r="H68" s="4"/>
    </row>
    <row r="69" spans="1:8" s="1" customFormat="1" ht="12.75" customHeight="1" x14ac:dyDescent="0.2">
      <c r="A69" s="2"/>
      <c r="B69" s="5"/>
      <c r="C69" s="5"/>
      <c r="D69" s="4"/>
      <c r="E69" s="4"/>
      <c r="F69" s="4"/>
      <c r="G69" s="4"/>
      <c r="H69" s="4"/>
    </row>
    <row r="70" spans="1:8" s="1" customFormat="1" ht="12.75" customHeight="1" x14ac:dyDescent="0.2">
      <c r="A70" s="2"/>
      <c r="B70" s="5"/>
      <c r="C70" s="5"/>
      <c r="D70" s="4"/>
      <c r="E70" s="4"/>
      <c r="F70" s="4"/>
      <c r="G70" s="4"/>
      <c r="H70" s="4"/>
    </row>
    <row r="71" spans="1:8" s="1" customFormat="1" ht="12.75" customHeight="1" x14ac:dyDescent="0.2">
      <c r="A71" s="2"/>
      <c r="B71" s="5"/>
      <c r="C71" s="5"/>
      <c r="D71" s="4"/>
      <c r="E71" s="4"/>
      <c r="F71" s="4"/>
      <c r="G71" s="4"/>
      <c r="H71" s="4"/>
    </row>
    <row r="72" spans="1:8" s="1" customFormat="1" ht="12.75" customHeight="1" x14ac:dyDescent="0.2">
      <c r="A72" s="2"/>
      <c r="B72" s="5"/>
      <c r="C72" s="5"/>
      <c r="D72" s="4"/>
      <c r="E72" s="4"/>
      <c r="F72" s="4"/>
      <c r="G72" s="4"/>
      <c r="H72" s="4"/>
    </row>
    <row r="73" spans="1:8" s="1" customFormat="1" ht="12.75" customHeight="1" x14ac:dyDescent="0.2">
      <c r="A73" s="2"/>
      <c r="B73" s="5"/>
      <c r="C73" s="5"/>
      <c r="D73" s="4"/>
      <c r="E73" s="4"/>
      <c r="F73" s="4"/>
      <c r="G73" s="4"/>
      <c r="H73" s="4"/>
    </row>
    <row r="74" spans="1:8" s="1" customFormat="1" ht="12.75" customHeight="1" x14ac:dyDescent="0.2">
      <c r="A74" s="2"/>
      <c r="B74" s="5"/>
      <c r="C74" s="5"/>
      <c r="D74" s="4"/>
      <c r="E74" s="4"/>
      <c r="F74" s="4"/>
      <c r="G74" s="4"/>
      <c r="H74" s="4"/>
    </row>
    <row r="75" spans="1:8" s="1" customFormat="1" ht="12.75" customHeight="1" x14ac:dyDescent="0.2">
      <c r="A75" s="2"/>
      <c r="B75" s="5"/>
      <c r="C75" s="5"/>
      <c r="D75" s="4"/>
      <c r="E75" s="4"/>
      <c r="F75" s="4"/>
      <c r="G75" s="4"/>
      <c r="H75" s="4"/>
    </row>
    <row r="76" spans="1:8" s="1" customFormat="1" ht="12.75" customHeight="1" x14ac:dyDescent="0.2">
      <c r="A76" s="2"/>
      <c r="B76" s="5"/>
      <c r="C76" s="5"/>
      <c r="D76" s="4"/>
      <c r="E76" s="4"/>
      <c r="F76" s="4"/>
      <c r="G76" s="4"/>
      <c r="H76" s="4"/>
    </row>
    <row r="77" spans="1:8" s="1" customFormat="1" ht="12.75" customHeight="1" x14ac:dyDescent="0.2">
      <c r="A77" s="2"/>
      <c r="B77" s="5"/>
      <c r="C77" s="5"/>
      <c r="D77" s="4"/>
      <c r="E77" s="4"/>
      <c r="F77" s="4"/>
      <c r="G77" s="4"/>
      <c r="H77" s="4"/>
    </row>
    <row r="78" spans="1:8" s="1" customFormat="1" ht="12.75" customHeight="1" x14ac:dyDescent="0.2">
      <c r="A78" s="2"/>
      <c r="B78" s="5"/>
      <c r="C78" s="5"/>
      <c r="D78" s="4"/>
      <c r="E78" s="4"/>
      <c r="F78" s="4"/>
      <c r="G78" s="4"/>
      <c r="H78" s="4"/>
    </row>
    <row r="79" spans="1:8" s="1" customFormat="1" ht="12.75" customHeight="1" x14ac:dyDescent="0.2">
      <c r="A79" s="2"/>
      <c r="B79" s="5"/>
      <c r="C79" s="5"/>
      <c r="D79" s="4"/>
      <c r="E79" s="4"/>
      <c r="F79" s="4"/>
      <c r="G79" s="4"/>
      <c r="H79" s="4"/>
    </row>
    <row r="80" spans="1:8" s="1" customFormat="1" ht="12.75" customHeight="1" x14ac:dyDescent="0.2">
      <c r="A80" s="2"/>
      <c r="B80" s="5"/>
      <c r="C80" s="5"/>
      <c r="D80" s="4"/>
      <c r="E80" s="4"/>
      <c r="F80" s="4"/>
      <c r="G80" s="4"/>
      <c r="H80" s="4"/>
    </row>
    <row r="81" spans="1:14" s="1" customFormat="1" ht="12.75" customHeight="1" x14ac:dyDescent="0.2">
      <c r="A81" s="2"/>
      <c r="B81" s="5"/>
      <c r="C81" s="5"/>
      <c r="D81" s="4"/>
      <c r="E81" s="4"/>
      <c r="F81" s="4"/>
      <c r="G81" s="4"/>
      <c r="H81" s="4"/>
    </row>
    <row r="82" spans="1:14" s="1" customFormat="1" ht="12.75" customHeight="1" x14ac:dyDescent="0.2">
      <c r="A82" s="2"/>
      <c r="B82" s="5"/>
      <c r="C82" s="5"/>
      <c r="D82" s="4"/>
      <c r="E82" s="4"/>
      <c r="F82" s="4"/>
      <c r="G82" s="4"/>
      <c r="H82" s="4"/>
    </row>
    <row r="83" spans="1:14" s="1" customFormat="1" ht="12.75" customHeight="1" x14ac:dyDescent="0.2">
      <c r="A83" s="2"/>
      <c r="B83" s="5"/>
      <c r="C83" s="5"/>
      <c r="D83" s="4"/>
      <c r="E83" s="4"/>
      <c r="F83" s="4"/>
      <c r="G83" s="4"/>
      <c r="H83" s="4"/>
    </row>
    <row r="84" spans="1:14" s="1" customFormat="1" ht="12.75" customHeight="1" x14ac:dyDescent="0.2">
      <c r="A84" s="2"/>
      <c r="B84" s="5"/>
      <c r="C84" s="5"/>
      <c r="D84" s="4"/>
      <c r="E84" s="4"/>
      <c r="F84" s="4"/>
      <c r="G84" s="4"/>
      <c r="H84" s="4"/>
    </row>
    <row r="85" spans="1:14" s="1" customFormat="1" ht="12.75" customHeight="1" x14ac:dyDescent="0.2">
      <c r="A85" s="2"/>
      <c r="B85" s="5"/>
      <c r="C85" s="5"/>
      <c r="D85" s="4"/>
      <c r="E85" s="4"/>
      <c r="F85" s="4"/>
      <c r="G85" s="4"/>
      <c r="H85" s="4"/>
    </row>
    <row r="86" spans="1:14" s="1" customFormat="1" ht="12.75" customHeight="1" x14ac:dyDescent="0.2">
      <c r="A86" s="2"/>
      <c r="B86" s="5"/>
      <c r="C86" s="5"/>
      <c r="D86" s="4"/>
      <c r="E86" s="4"/>
      <c r="F86" s="4"/>
      <c r="G86" s="4"/>
      <c r="H86" s="4"/>
    </row>
    <row r="87" spans="1:14" s="1" customFormat="1" ht="12.75" customHeight="1" x14ac:dyDescent="0.2">
      <c r="A87" s="2"/>
      <c r="B87" s="5"/>
      <c r="C87" s="5"/>
      <c r="D87" s="4"/>
      <c r="E87" s="4"/>
      <c r="F87" s="4"/>
      <c r="G87" s="4"/>
      <c r="H87" s="4"/>
    </row>
    <row r="88" spans="1:14" s="1" customFormat="1" ht="12.75" customHeight="1" x14ac:dyDescent="0.2">
      <c r="A88" s="2"/>
      <c r="B88" s="5"/>
      <c r="C88" s="5"/>
      <c r="D88" s="4"/>
      <c r="E88" s="4"/>
      <c r="F88" s="4"/>
      <c r="G88" s="4"/>
      <c r="H88" s="4"/>
    </row>
    <row r="89" spans="1:14" s="1" customFormat="1" ht="12.75" customHeight="1" x14ac:dyDescent="0.2">
      <c r="A89" s="2"/>
      <c r="B89" s="5"/>
      <c r="C89" s="5"/>
      <c r="D89" s="4"/>
      <c r="E89" s="4"/>
      <c r="F89" s="4"/>
      <c r="G89" s="4"/>
      <c r="H89" s="4"/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N69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0" sqref="L10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1.5703125" style="3" customWidth="1"/>
    <col min="7" max="8" width="11.5703125" style="1" customWidth="1"/>
    <col min="9" max="9" width="2.85546875" style="1" customWidth="1"/>
    <col min="10" max="10" width="8.42578125" style="1" customWidth="1"/>
    <col min="11" max="11" width="2.85546875" style="1" customWidth="1"/>
  </cols>
  <sheetData>
    <row r="1" spans="1:14" ht="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C1"/>
      <c r="J1"/>
    </row>
    <row r="2" spans="1:14" ht="15" x14ac:dyDescent="0.25">
      <c r="A2" s="46"/>
      <c r="B2" s="13" t="str">
        <f>Índice!B13</f>
        <v>Tabela 5. Vendas anuais de combustíveis no Brasil, 2019-2023</v>
      </c>
      <c r="J2"/>
    </row>
    <row r="4" spans="1:14" s="1" customFormat="1" ht="25.5" x14ac:dyDescent="0.2">
      <c r="B4" s="14"/>
      <c r="C4" s="15" t="str">
        <f>'tab1'!E4</f>
        <v>Óleo diesel</v>
      </c>
      <c r="D4" s="15" t="str">
        <f>'tab1'!F4</f>
        <v>Gasolina C</v>
      </c>
      <c r="E4" s="15" t="str">
        <f>'tab1'!G4</f>
        <v>Etanol hidratado</v>
      </c>
      <c r="F4" s="15" t="str">
        <f>'tab1'!H4</f>
        <v>QAV</v>
      </c>
      <c r="G4" s="15" t="str">
        <f>'tab1'!I4</f>
        <v>GLP</v>
      </c>
      <c r="H4" s="15" t="s">
        <v>24</v>
      </c>
      <c r="I4" s="14"/>
      <c r="J4" s="15" t="s">
        <v>4</v>
      </c>
      <c r="K4" s="14"/>
      <c r="L4" s="15" t="s">
        <v>83</v>
      </c>
    </row>
    <row r="5" spans="1:14" s="1" customFormat="1" ht="51" x14ac:dyDescent="0.2">
      <c r="B5" s="16"/>
      <c r="C5" s="16" t="s">
        <v>14</v>
      </c>
      <c r="D5" s="16" t="s">
        <v>14</v>
      </c>
      <c r="E5" s="16" t="s">
        <v>14</v>
      </c>
      <c r="F5" s="16" t="s">
        <v>14</v>
      </c>
      <c r="G5" s="16" t="s">
        <v>14</v>
      </c>
      <c r="H5" s="16" t="s">
        <v>61</v>
      </c>
      <c r="I5" s="16"/>
      <c r="J5" s="16" t="s">
        <v>34</v>
      </c>
      <c r="K5" s="16"/>
      <c r="L5" s="16" t="s">
        <v>14</v>
      </c>
    </row>
    <row r="6" spans="1:14" s="1" customFormat="1" ht="12.75" customHeight="1" x14ac:dyDescent="0.2">
      <c r="B6" s="20">
        <v>2019</v>
      </c>
      <c r="C6" s="36">
        <f>SUMIF('tab1'!$C:$C,'tab5'!$B6,'tab1'!E:E)</f>
        <v>58.796342726882571</v>
      </c>
      <c r="D6" s="36">
        <f>SUMIF('tab1'!$C:$C,'tab5'!$B6,'tab1'!F:F)</f>
        <v>38.414097842099991</v>
      </c>
      <c r="E6" s="36">
        <f>SUMIF('tab1'!$C:$C,'tab5'!$B6,'tab1'!G:G)</f>
        <v>23.24687299999999</v>
      </c>
      <c r="F6" s="36">
        <f>SUMIF('tab1'!$C:$C,'tab5'!$B6,'tab1'!H:H)</f>
        <v>6.9804463959999996</v>
      </c>
      <c r="G6" s="36">
        <f>SUMIF('tab1'!$C:$C,'tab5'!$B6,'tab1'!I:I)</f>
        <v>13.208918108772</v>
      </c>
      <c r="H6" s="36">
        <f>D6+E6*Conversão!$D$6</f>
        <v>54.686908942099983</v>
      </c>
      <c r="I6" s="37"/>
      <c r="J6" s="36">
        <f>G6*Conversão!$D$7</f>
        <v>7.2913227960421443</v>
      </c>
      <c r="K6" s="37"/>
      <c r="L6" s="36">
        <f>E6+D6*27%</f>
        <v>33.618679417366991</v>
      </c>
    </row>
    <row r="7" spans="1:14" s="1" customFormat="1" ht="12.75" customHeight="1" x14ac:dyDescent="0.2">
      <c r="B7" s="20">
        <f>B6+1</f>
        <v>2020</v>
      </c>
      <c r="C7" s="36">
        <f>SUMIF('tab1'!$C:$C,'tab5'!$B7,'tab1'!E:E)</f>
        <v>58.871466405487041</v>
      </c>
      <c r="D7" s="36">
        <f>SUMIF('tab1'!$C:$C,'tab5'!$B7,'tab1'!F:F)</f>
        <v>35.929668341180005</v>
      </c>
      <c r="E7" s="36">
        <f>SUMIF('tab1'!$C:$C,'tab5'!$B7,'tab1'!G:G)</f>
        <v>19.834366892339542</v>
      </c>
      <c r="F7" s="36">
        <f>SUMIF('tab1'!$C:$C,'tab5'!$B7,'tab1'!H:H)</f>
        <v>3.5460720770000003</v>
      </c>
      <c r="G7" s="36">
        <f>SUMIF('tab1'!$C:$C,'tab5'!$B7,'tab1'!I:I)</f>
        <v>13.606798474839001</v>
      </c>
      <c r="H7" s="36">
        <f>D7+E7*Conversão!$D$6</f>
        <v>49.813725165817687</v>
      </c>
      <c r="I7" s="37"/>
      <c r="J7" s="36">
        <f>G7*Conversão!$D$7</f>
        <v>7.5109527581111291</v>
      </c>
      <c r="K7" s="37"/>
      <c r="L7" s="36">
        <f t="shared" ref="L7:L10" si="0">E7+D7*27%</f>
        <v>29.535377344458144</v>
      </c>
    </row>
    <row r="8" spans="1:14" s="1" customFormat="1" ht="12.75" customHeight="1" x14ac:dyDescent="0.2">
      <c r="B8" s="20">
        <f t="shared" ref="B8:B10" si="1">B7+1</f>
        <v>2021</v>
      </c>
      <c r="C8" s="38">
        <f>SUMIF('tab1'!$C:$C,'tab5'!$B8,'tab1'!E:E)</f>
        <v>63.498567155819565</v>
      </c>
      <c r="D8" s="38">
        <f>SUMIF('tab1'!$C:$C,'tab5'!$B8,'tab1'!F:F)</f>
        <v>39.315666558000004</v>
      </c>
      <c r="E8" s="38">
        <f>SUMIF('tab1'!$C:$C,'tab5'!$B8,'tab1'!G:G)</f>
        <v>17.541</v>
      </c>
      <c r="F8" s="38">
        <f>SUMIF('tab1'!$C:$C,'tab5'!$B8,'tab1'!H:H)</f>
        <v>4.3850783709999988</v>
      </c>
      <c r="G8" s="38">
        <f>SUMIF('tab1'!$C:$C,'tab5'!$B8,'tab1'!I:I)</f>
        <v>13.458737096038998</v>
      </c>
      <c r="H8" s="38">
        <f>D8+E8*Conversão!$D$6</f>
        <v>51.594366558000004</v>
      </c>
      <c r="I8" s="37"/>
      <c r="J8" s="36">
        <f>G8*Conversão!$D$7</f>
        <v>7.4292228770135278</v>
      </c>
      <c r="K8" s="37"/>
      <c r="L8" s="36">
        <f t="shared" si="0"/>
        <v>28.15622997066</v>
      </c>
      <c r="N8" s="40"/>
    </row>
    <row r="9" spans="1:14" s="1" customFormat="1" ht="12.75" customHeight="1" x14ac:dyDescent="0.2">
      <c r="B9" s="20">
        <f t="shared" si="1"/>
        <v>2022</v>
      </c>
      <c r="C9" s="38">
        <f>SUMIF('tab1'!$C:$C,'tab5'!$B9,'tab1'!E:E)</f>
        <v>65.049779454967762</v>
      </c>
      <c r="D9" s="38">
        <f>SUMIF('tab1'!$C:$C,'tab5'!$B9,'tab1'!F:F)</f>
        <v>40.546579817857413</v>
      </c>
      <c r="E9" s="38">
        <f>SUMIF('tab1'!$C:$C,'tab5'!$B9,'tab1'!G:G)</f>
        <v>16.891868026082101</v>
      </c>
      <c r="F9" s="38">
        <f>SUMIF('tab1'!$C:$C,'tab5'!$B9,'tab1'!H:H)</f>
        <v>5.9971167052799998</v>
      </c>
      <c r="G9" s="38">
        <f>SUMIF('tab1'!$C:$C,'tab5'!$B9,'tab1'!I:I)</f>
        <v>13.463919897539149</v>
      </c>
      <c r="H9" s="38">
        <f>D9+E9*Conversão!$D$6</f>
        <v>52.370887436114884</v>
      </c>
      <c r="I9" s="37"/>
      <c r="J9" s="36">
        <f>G9*Conversão!$D$7</f>
        <v>7.4320837834416107</v>
      </c>
      <c r="K9" s="37"/>
      <c r="L9" s="36">
        <f t="shared" si="0"/>
        <v>27.839444576903603</v>
      </c>
      <c r="N9" s="40"/>
    </row>
    <row r="10" spans="1:14" s="1" customFormat="1" ht="12.75" customHeight="1" x14ac:dyDescent="0.2">
      <c r="B10" s="20">
        <f t="shared" si="1"/>
        <v>2023</v>
      </c>
      <c r="C10" s="38">
        <f>SUMIF('tab1'!$C:$C,'tab5'!$B10,'tab1'!E:E)</f>
        <v>67.387207932061315</v>
      </c>
      <c r="D10" s="38">
        <f>SUMIF('tab1'!$C:$C,'tab5'!$B10,'tab1'!F:F)</f>
        <v>38.061853340681537</v>
      </c>
      <c r="E10" s="38">
        <f>SUMIF('tab1'!$C:$C,'tab5'!$B10,'tab1'!G:G)</f>
        <v>20.762806998865699</v>
      </c>
      <c r="F10" s="38">
        <f>SUMIF('tab1'!$C:$C,'tab5'!$B10,'tab1'!H:H)</f>
        <v>6.718163925799999</v>
      </c>
      <c r="G10" s="38">
        <f>SUMIF('tab1'!$C:$C,'tab5'!$B10,'tab1'!I:I)</f>
        <v>13.554353907583776</v>
      </c>
      <c r="H10" s="38">
        <f>D10+E10*Conversão!$D$6</f>
        <v>52.595818239887528</v>
      </c>
      <c r="I10" s="37"/>
      <c r="J10" s="36">
        <f>G10*Conversão!$D$7</f>
        <v>7.4820033569862447</v>
      </c>
      <c r="K10" s="37"/>
      <c r="L10" s="36">
        <f t="shared" si="0"/>
        <v>31.039507400849715</v>
      </c>
      <c r="N10" s="40"/>
    </row>
    <row r="11" spans="1:14" s="1" customFormat="1" ht="12.75" customHeight="1" x14ac:dyDescent="0.2">
      <c r="A11" s="2"/>
      <c r="B11" s="5"/>
      <c r="C11" s="5"/>
      <c r="D11" s="4"/>
      <c r="E11" s="4"/>
      <c r="F11" s="4"/>
      <c r="G11" s="4"/>
      <c r="H11" s="4"/>
    </row>
    <row r="12" spans="1:14" s="1" customFormat="1" ht="12.75" customHeight="1" x14ac:dyDescent="0.2">
      <c r="A12" s="2"/>
      <c r="B12" s="5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4" s="1" customFormat="1" ht="12.75" customHeight="1" x14ac:dyDescent="0.2">
      <c r="A13" s="2"/>
      <c r="B13" s="5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4" s="1" customFormat="1" ht="12.75" customHeight="1" x14ac:dyDescent="0.2">
      <c r="A14" s="2"/>
      <c r="B14" s="5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4" s="1" customFormat="1" ht="12.75" customHeight="1" x14ac:dyDescent="0.2">
      <c r="A15" s="2"/>
      <c r="B15" s="5"/>
      <c r="C15" s="5"/>
      <c r="D15" s="4"/>
      <c r="E15" s="44"/>
      <c r="F15" s="4"/>
      <c r="G15" s="4"/>
      <c r="H15" s="44"/>
    </row>
    <row r="16" spans="1:14" s="1" customFormat="1" ht="12.75" customHeight="1" x14ac:dyDescent="0.2">
      <c r="A16" s="2"/>
      <c r="B16" s="5"/>
      <c r="C16" s="5"/>
      <c r="D16" s="4"/>
      <c r="E16" s="44"/>
      <c r="F16" s="4"/>
      <c r="G16" s="4"/>
      <c r="H16" s="44"/>
    </row>
    <row r="17" spans="1:12" s="1" customFormat="1" ht="12.75" customHeight="1" x14ac:dyDescent="0.2">
      <c r="A17" s="2"/>
      <c r="B17" s="5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 s="1" customFormat="1" ht="12.75" customHeight="1" x14ac:dyDescent="0.2">
      <c r="A18" s="2"/>
      <c r="B18" s="5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s="1" customFormat="1" ht="12.75" customHeight="1" x14ac:dyDescent="0.2">
      <c r="A19" s="2"/>
      <c r="B19" s="5"/>
      <c r="C19" s="44"/>
      <c r="D19" s="44"/>
      <c r="E19" s="44"/>
      <c r="F19" s="44"/>
      <c r="G19" s="44"/>
      <c r="H19" s="44"/>
      <c r="I19" s="44"/>
      <c r="J19" s="44"/>
      <c r="K19" s="44"/>
      <c r="L19" s="44"/>
    </row>
    <row r="20" spans="1:12" s="1" customFormat="1" ht="12.75" customHeight="1" x14ac:dyDescent="0.2">
      <c r="A20" s="2"/>
      <c r="B20" s="5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2" s="1" customFormat="1" ht="12.75" customHeight="1" x14ac:dyDescent="0.2">
      <c r="A21" s="2"/>
      <c r="B21" s="5"/>
      <c r="C21" s="5"/>
      <c r="D21" s="4"/>
      <c r="E21" s="4"/>
      <c r="F21" s="4"/>
      <c r="G21" s="4"/>
      <c r="H21" s="4"/>
    </row>
    <row r="22" spans="1:12" s="1" customFormat="1" ht="12.75" customHeight="1" x14ac:dyDescent="0.2">
      <c r="A22" s="2"/>
      <c r="B22" s="5"/>
      <c r="C22" s="5"/>
      <c r="D22" s="4"/>
      <c r="E22" s="4"/>
      <c r="F22" s="4"/>
      <c r="G22" s="4"/>
      <c r="H22" s="4"/>
    </row>
    <row r="23" spans="1:12" s="1" customFormat="1" ht="12.75" customHeight="1" x14ac:dyDescent="0.2">
      <c r="A23" s="2"/>
      <c r="B23" s="5"/>
      <c r="C23" s="5"/>
      <c r="D23" s="4"/>
      <c r="E23" s="4"/>
      <c r="F23" s="4"/>
      <c r="G23" s="4"/>
      <c r="H23" s="4"/>
    </row>
    <row r="24" spans="1:12" s="1" customFormat="1" ht="12.75" customHeight="1" x14ac:dyDescent="0.2">
      <c r="A24" s="2"/>
      <c r="B24" s="5"/>
      <c r="C24" s="5"/>
      <c r="D24" s="4"/>
      <c r="E24" s="4"/>
      <c r="F24" s="4"/>
      <c r="G24" s="4"/>
      <c r="H24" s="4"/>
    </row>
    <row r="25" spans="1:12" s="1" customFormat="1" ht="12.75" customHeight="1" x14ac:dyDescent="0.2">
      <c r="A25" s="2"/>
      <c r="B25" s="5"/>
      <c r="C25" s="5"/>
      <c r="D25" s="4"/>
      <c r="E25" s="4"/>
      <c r="F25" s="4"/>
      <c r="G25" s="4"/>
      <c r="H25" s="4"/>
    </row>
    <row r="26" spans="1:12" s="1" customFormat="1" ht="12.75" customHeight="1" x14ac:dyDescent="0.2">
      <c r="A26" s="2"/>
      <c r="B26" s="5"/>
      <c r="C26" s="5"/>
      <c r="D26" s="4"/>
      <c r="E26" s="4"/>
      <c r="F26" s="4"/>
      <c r="G26" s="4"/>
      <c r="H26" s="4"/>
    </row>
    <row r="27" spans="1:12" s="1" customFormat="1" ht="12.75" customHeight="1" x14ac:dyDescent="0.2">
      <c r="A27" s="2"/>
      <c r="B27" s="5"/>
      <c r="C27" s="5"/>
      <c r="D27" s="4"/>
      <c r="E27" s="4"/>
      <c r="F27" s="4"/>
      <c r="G27" s="4"/>
      <c r="H27" s="4"/>
    </row>
    <row r="28" spans="1:12" s="1" customFormat="1" ht="12.75" customHeight="1" x14ac:dyDescent="0.2">
      <c r="A28" s="2"/>
      <c r="B28" s="5"/>
      <c r="C28" s="5"/>
      <c r="D28" s="4"/>
      <c r="E28" s="4"/>
      <c r="F28" s="4"/>
      <c r="G28" s="4"/>
      <c r="H28" s="4"/>
    </row>
    <row r="29" spans="1:12" s="1" customFormat="1" ht="12.75" customHeight="1" x14ac:dyDescent="0.2">
      <c r="A29" s="2"/>
      <c r="B29" s="5"/>
      <c r="C29" s="5"/>
      <c r="D29" s="4"/>
      <c r="E29" s="4"/>
      <c r="F29" s="4"/>
      <c r="G29" s="4"/>
      <c r="H29" s="4"/>
    </row>
    <row r="30" spans="1:12" s="1" customFormat="1" ht="12.75" customHeight="1" x14ac:dyDescent="0.2">
      <c r="A30" s="2"/>
      <c r="B30" s="5"/>
      <c r="C30" s="5"/>
      <c r="D30" s="4"/>
      <c r="E30" s="4"/>
      <c r="F30" s="4"/>
      <c r="G30" s="4"/>
      <c r="H30" s="4"/>
    </row>
    <row r="31" spans="1:12" s="1" customFormat="1" ht="12.75" customHeight="1" x14ac:dyDescent="0.2">
      <c r="A31" s="2"/>
      <c r="B31" s="5"/>
      <c r="C31" s="5"/>
      <c r="D31" s="4"/>
      <c r="E31" s="4"/>
      <c r="F31" s="4"/>
      <c r="G31" s="4"/>
      <c r="H31" s="4"/>
    </row>
    <row r="32" spans="1:12" s="1" customFormat="1" ht="12.75" customHeight="1" x14ac:dyDescent="0.2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2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2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2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2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2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2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2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2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2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2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2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2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2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2">
      <c r="A46" s="2"/>
      <c r="B46" s="5"/>
      <c r="C46" s="5"/>
      <c r="D46" s="4"/>
      <c r="E46" s="4"/>
      <c r="F46" s="4"/>
      <c r="G46" s="4"/>
      <c r="H46" s="4"/>
    </row>
    <row r="47" spans="1:8" s="1" customFormat="1" ht="12.75" customHeight="1" x14ac:dyDescent="0.2">
      <c r="A47" s="2"/>
      <c r="B47" s="3"/>
      <c r="C47" s="3"/>
      <c r="D47" s="3"/>
      <c r="E47" s="3"/>
      <c r="F47" s="3"/>
    </row>
    <row r="48" spans="1:8" s="1" customFormat="1" ht="12.75" customHeight="1" x14ac:dyDescent="0.2">
      <c r="A48" s="2"/>
      <c r="B48" s="3"/>
      <c r="C48" s="3"/>
      <c r="D48" s="3"/>
      <c r="E48" s="3"/>
      <c r="F48" s="3"/>
    </row>
    <row r="49" spans="1:11" s="3" customFormat="1" ht="12.75" customHeight="1" x14ac:dyDescent="0.2">
      <c r="A49" s="2"/>
      <c r="G49" s="1"/>
      <c r="H49" s="1"/>
      <c r="I49" s="1"/>
      <c r="J49" s="1"/>
      <c r="K49" s="1"/>
    </row>
    <row r="50" spans="1:11" s="3" customFormat="1" ht="12.75" customHeight="1" x14ac:dyDescent="0.2">
      <c r="A50" s="2"/>
      <c r="G50" s="1"/>
      <c r="H50" s="1"/>
      <c r="I50" s="1"/>
      <c r="J50" s="1"/>
      <c r="K50" s="1"/>
    </row>
    <row r="51" spans="1:11" s="3" customFormat="1" ht="12.75" customHeight="1" x14ac:dyDescent="0.2">
      <c r="A51" s="2"/>
      <c r="G51" s="1"/>
      <c r="H51" s="1"/>
      <c r="I51" s="1"/>
      <c r="J51" s="1"/>
      <c r="K51" s="1"/>
    </row>
    <row r="52" spans="1:11" s="3" customFormat="1" ht="12.75" customHeight="1" x14ac:dyDescent="0.2">
      <c r="A52" s="2"/>
      <c r="G52" s="1"/>
      <c r="H52" s="1"/>
      <c r="I52" s="1"/>
      <c r="J52" s="1"/>
      <c r="K52" s="1"/>
    </row>
    <row r="53" spans="1:11" s="3" customFormat="1" ht="12.75" customHeight="1" x14ac:dyDescent="0.2">
      <c r="A53" s="2"/>
      <c r="G53" s="1"/>
      <c r="H53" s="1"/>
      <c r="I53" s="1"/>
      <c r="J53" s="1"/>
      <c r="K53" s="1"/>
    </row>
    <row r="54" spans="1:11" s="3" customFormat="1" ht="12.75" customHeight="1" x14ac:dyDescent="0.2">
      <c r="A54" s="2"/>
      <c r="G54" s="1"/>
      <c r="H54" s="1"/>
      <c r="I54" s="1"/>
      <c r="J54" s="1"/>
      <c r="K54" s="1"/>
    </row>
    <row r="55" spans="1:11" s="3" customFormat="1" ht="12.75" customHeight="1" x14ac:dyDescent="0.2">
      <c r="A55" s="2"/>
      <c r="G55" s="1"/>
      <c r="H55" s="1"/>
      <c r="I55" s="1"/>
      <c r="J55" s="1"/>
      <c r="K55" s="1"/>
    </row>
    <row r="56" spans="1:11" s="3" customFormat="1" ht="12.75" customHeight="1" x14ac:dyDescent="0.2">
      <c r="A56" s="2"/>
      <c r="G56" s="1"/>
      <c r="H56" s="1"/>
      <c r="I56" s="1"/>
      <c r="J56" s="1"/>
      <c r="K56" s="1"/>
    </row>
    <row r="57" spans="1:11" s="3" customFormat="1" ht="12.75" customHeight="1" x14ac:dyDescent="0.2">
      <c r="A57" s="2"/>
      <c r="G57" s="1"/>
      <c r="H57" s="1"/>
      <c r="I57" s="1"/>
      <c r="J57" s="1"/>
      <c r="K57" s="1"/>
    </row>
    <row r="58" spans="1:11" s="3" customFormat="1" ht="12.75" customHeight="1" x14ac:dyDescent="0.2">
      <c r="A58" s="2"/>
      <c r="G58" s="1"/>
      <c r="H58" s="1"/>
      <c r="I58" s="1"/>
      <c r="J58" s="1"/>
      <c r="K58" s="1"/>
    </row>
    <row r="59" spans="1:11" s="3" customFormat="1" ht="12.75" customHeight="1" x14ac:dyDescent="0.2">
      <c r="A59" s="2"/>
      <c r="G59" s="1"/>
      <c r="H59" s="1"/>
      <c r="I59" s="1"/>
      <c r="J59" s="1"/>
      <c r="K59" s="1"/>
    </row>
    <row r="60" spans="1:11" s="3" customFormat="1" ht="12.75" customHeight="1" x14ac:dyDescent="0.2">
      <c r="A60" s="2"/>
      <c r="G60" s="1"/>
      <c r="H60" s="1"/>
      <c r="I60" s="1"/>
      <c r="J60" s="1"/>
      <c r="K60" s="1"/>
    </row>
    <row r="61" spans="1:11" s="3" customFormat="1" ht="12.75" customHeight="1" x14ac:dyDescent="0.2">
      <c r="A61" s="2"/>
      <c r="G61" s="1"/>
      <c r="H61" s="1"/>
      <c r="I61" s="1"/>
      <c r="J61" s="1"/>
      <c r="K61" s="1"/>
    </row>
    <row r="62" spans="1:11" s="3" customFormat="1" ht="12.75" customHeight="1" x14ac:dyDescent="0.2">
      <c r="A62" s="2"/>
      <c r="G62" s="1"/>
      <c r="H62" s="1"/>
      <c r="I62" s="1"/>
      <c r="J62" s="1"/>
      <c r="K62" s="1"/>
    </row>
    <row r="63" spans="1:11" s="3" customFormat="1" ht="12.75" customHeight="1" x14ac:dyDescent="0.2">
      <c r="A63" s="2"/>
      <c r="G63" s="1"/>
      <c r="H63" s="1"/>
      <c r="I63" s="1"/>
      <c r="J63" s="1"/>
      <c r="K63" s="1"/>
    </row>
    <row r="64" spans="1:11" s="3" customFormat="1" ht="12.75" customHeight="1" x14ac:dyDescent="0.2">
      <c r="A64" s="2"/>
      <c r="G64" s="1"/>
      <c r="H64" s="1"/>
      <c r="I64" s="1"/>
      <c r="J64" s="1"/>
      <c r="K64" s="1"/>
    </row>
    <row r="65" spans="1:11" s="3" customFormat="1" ht="12.75" customHeight="1" x14ac:dyDescent="0.2">
      <c r="A65" s="2"/>
      <c r="G65" s="1"/>
      <c r="H65" s="1"/>
      <c r="I65" s="1"/>
      <c r="J65" s="1"/>
      <c r="K65" s="1"/>
    </row>
    <row r="66" spans="1:11" s="3" customFormat="1" ht="12.75" customHeight="1" x14ac:dyDescent="0.2">
      <c r="A66" s="2"/>
      <c r="G66" s="1"/>
      <c r="H66" s="1"/>
      <c r="I66" s="1"/>
      <c r="J66" s="1"/>
      <c r="K66" s="1"/>
    </row>
    <row r="67" spans="1:11" s="3" customFormat="1" ht="12.75" customHeight="1" x14ac:dyDescent="0.2">
      <c r="A67" s="2"/>
      <c r="G67" s="1"/>
      <c r="H67" s="1"/>
      <c r="I67" s="1"/>
      <c r="J67" s="1"/>
      <c r="K67" s="1"/>
    </row>
    <row r="68" spans="1:11" s="3" customFormat="1" ht="12.75" customHeight="1" x14ac:dyDescent="0.2">
      <c r="A68" s="2"/>
      <c r="G68" s="1"/>
      <c r="H68" s="1"/>
      <c r="I68" s="1"/>
      <c r="J68" s="1"/>
      <c r="K68" s="1"/>
    </row>
    <row r="69" spans="1:11" s="3" customFormat="1" ht="12.75" customHeight="1" x14ac:dyDescent="0.2">
      <c r="A69" s="2"/>
      <c r="G69" s="1"/>
      <c r="H69" s="1"/>
      <c r="I69" s="1"/>
      <c r="J69" s="1"/>
      <c r="K69" s="1"/>
    </row>
  </sheetData>
  <mergeCells count="1">
    <mergeCell ref="A1:A2"/>
  </mergeCells>
  <hyperlinks>
    <hyperlink ref="A1:A2" location="Índice!A1" display="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H68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9" sqref="H9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1.5703125" style="3" customWidth="1"/>
    <col min="7" max="8" width="11.5703125" style="1" customWidth="1"/>
  </cols>
  <sheetData>
    <row r="1" spans="1:8" ht="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C1"/>
    </row>
    <row r="2" spans="1:8" ht="15" x14ac:dyDescent="0.25">
      <c r="A2" s="46"/>
      <c r="B2" s="13" t="str">
        <f>Índice!B14</f>
        <v>Tabela 6. Variação das vendas anuais de combustíveis no Brasil em relação a 2019</v>
      </c>
    </row>
    <row r="4" spans="1:8" s="1" customFormat="1" ht="25.5" x14ac:dyDescent="0.2">
      <c r="B4" s="14"/>
      <c r="C4" s="15" t="str">
        <f>'tab1'!E4</f>
        <v>Óleo diesel</v>
      </c>
      <c r="D4" s="15" t="str">
        <f>'tab1'!F4</f>
        <v>Gasolina C</v>
      </c>
      <c r="E4" s="15" t="str">
        <f>'tab1'!G4</f>
        <v>Etanol hidratado</v>
      </c>
      <c r="F4" s="15" t="str">
        <f>'tab1'!H4</f>
        <v>QAV</v>
      </c>
      <c r="G4" s="15" t="str">
        <f>'tab1'!I4</f>
        <v>GLP</v>
      </c>
      <c r="H4" s="15" t="s">
        <v>6</v>
      </c>
    </row>
    <row r="5" spans="1:8" s="1" customFormat="1" ht="25.5" x14ac:dyDescent="0.2">
      <c r="B5" s="16"/>
      <c r="C5" s="16" t="s">
        <v>14</v>
      </c>
      <c r="D5" s="16" t="s">
        <v>14</v>
      </c>
      <c r="E5" s="16" t="s">
        <v>14</v>
      </c>
      <c r="F5" s="16" t="s">
        <v>14</v>
      </c>
      <c r="G5" s="16" t="s">
        <v>14</v>
      </c>
      <c r="H5" s="16" t="s">
        <v>14</v>
      </c>
    </row>
    <row r="6" spans="1:8" s="1" customFormat="1" ht="12.75" customHeight="1" x14ac:dyDescent="0.2">
      <c r="B6" s="20">
        <v>2020</v>
      </c>
      <c r="C6" s="36">
        <f>'tab5'!C7-'tab5'!C$6</f>
        <v>7.5123678604470001E-2</v>
      </c>
      <c r="D6" s="36">
        <f>'tab5'!D7-'tab5'!D$6</f>
        <v>-2.4844295009199868</v>
      </c>
      <c r="E6" s="36">
        <f>'tab5'!E7-'tab5'!E$6</f>
        <v>-3.4125061076604482</v>
      </c>
      <c r="F6" s="36">
        <f>'tab5'!F7-'tab5'!F$6</f>
        <v>-3.4343743189999993</v>
      </c>
      <c r="G6" s="36">
        <f>'tab5'!G7-'tab5'!G$6</f>
        <v>0.39788036606700139</v>
      </c>
      <c r="H6" s="36">
        <f>SUM(C6:G6)</f>
        <v>-8.8583058829089634</v>
      </c>
    </row>
    <row r="7" spans="1:8" s="1" customFormat="1" ht="12.75" customHeight="1" x14ac:dyDescent="0.2">
      <c r="B7" s="20">
        <f t="shared" ref="B7:B9" si="0">B6+1</f>
        <v>2021</v>
      </c>
      <c r="C7" s="38">
        <f>'tab5'!C8-'tab5'!C$6</f>
        <v>4.7022244289369937</v>
      </c>
      <c r="D7" s="38">
        <f>'tab5'!D8-'tab5'!D$6</f>
        <v>0.90156871590001231</v>
      </c>
      <c r="E7" s="38">
        <f>'tab5'!E8-'tab5'!E$6</f>
        <v>-5.7058729999999898</v>
      </c>
      <c r="F7" s="38">
        <f>'tab5'!F8-'tab5'!F$6</f>
        <v>-2.5953680250000009</v>
      </c>
      <c r="G7" s="38">
        <f>'tab5'!G8-'tab5'!G$6</f>
        <v>0.24981898726699825</v>
      </c>
      <c r="H7" s="36">
        <f t="shared" ref="H7:H9" si="1">SUM(C7:G7)</f>
        <v>-2.4476288928959864</v>
      </c>
    </row>
    <row r="8" spans="1:8" s="1" customFormat="1" ht="12.75" customHeight="1" x14ac:dyDescent="0.2">
      <c r="B8" s="20">
        <f>B7+1</f>
        <v>2022</v>
      </c>
      <c r="C8" s="38">
        <f>'tab5'!C9-'tab5'!C$6</f>
        <v>6.253436728085191</v>
      </c>
      <c r="D8" s="38">
        <f>'tab5'!D9-'tab5'!D$6</f>
        <v>2.1324819757574218</v>
      </c>
      <c r="E8" s="38">
        <f>'tab5'!E9-'tab5'!E$6</f>
        <v>-6.3550049739178895</v>
      </c>
      <c r="F8" s="38">
        <f>'tab5'!F9-'tab5'!F$6</f>
        <v>-0.98332969071999976</v>
      </c>
      <c r="G8" s="38">
        <f>'tab5'!G9-'tab5'!G$6</f>
        <v>0.25500178876714941</v>
      </c>
      <c r="H8" s="36">
        <f t="shared" si="1"/>
        <v>1.3025858279718729</v>
      </c>
    </row>
    <row r="9" spans="1:8" s="1" customFormat="1" ht="12.75" customHeight="1" x14ac:dyDescent="0.2">
      <c r="B9" s="20">
        <f t="shared" si="0"/>
        <v>2023</v>
      </c>
      <c r="C9" s="38">
        <f>'tab5'!C10-'tab5'!C$6</f>
        <v>8.5908652051787442</v>
      </c>
      <c r="D9" s="38">
        <f>'tab5'!D10-'tab5'!D$6</f>
        <v>-0.35224450141845409</v>
      </c>
      <c r="E9" s="38">
        <f>'tab5'!E10-'tab5'!E$6</f>
        <v>-2.4840660011342912</v>
      </c>
      <c r="F9" s="38">
        <f>'tab5'!F10-'tab5'!F$6</f>
        <v>-0.26228247020000062</v>
      </c>
      <c r="G9" s="38">
        <f>'tab5'!G10-'tab5'!G$6</f>
        <v>0.345435798811776</v>
      </c>
      <c r="H9" s="36">
        <f t="shared" si="1"/>
        <v>5.8377080312377743</v>
      </c>
    </row>
    <row r="10" spans="1:8" s="1" customFormat="1" ht="12.75" customHeight="1" x14ac:dyDescent="0.2">
      <c r="A10" s="2"/>
      <c r="B10" s="5"/>
      <c r="C10" s="5"/>
      <c r="D10" s="4"/>
      <c r="E10" s="4"/>
      <c r="F10" s="4"/>
      <c r="G10" s="4"/>
      <c r="H10" s="4"/>
    </row>
    <row r="11" spans="1:8" s="1" customFormat="1" ht="12.75" customHeight="1" x14ac:dyDescent="0.2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2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2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2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2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2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2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2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2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2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2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2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2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2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2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2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2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2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2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2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2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2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2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2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2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2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2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2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2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2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2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2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2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2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2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2">
      <c r="A46" s="2"/>
      <c r="B46" s="3"/>
      <c r="C46" s="3"/>
      <c r="D46" s="3"/>
      <c r="E46" s="3"/>
      <c r="F46" s="3"/>
    </row>
    <row r="47" spans="1:8" s="1" customFormat="1" ht="12.75" customHeight="1" x14ac:dyDescent="0.2">
      <c r="A47" s="2"/>
      <c r="B47" s="3"/>
      <c r="C47" s="3"/>
      <c r="D47" s="3"/>
      <c r="E47" s="3"/>
      <c r="F47" s="3"/>
    </row>
    <row r="48" spans="1:8" s="3" customFormat="1" ht="12.75" customHeight="1" x14ac:dyDescent="0.2">
      <c r="A48" s="2"/>
      <c r="G48" s="1"/>
      <c r="H48" s="1"/>
    </row>
    <row r="49" spans="1:8" s="3" customFormat="1" ht="12.75" customHeight="1" x14ac:dyDescent="0.2">
      <c r="A49" s="2"/>
      <c r="G49" s="1"/>
      <c r="H49" s="1"/>
    </row>
    <row r="50" spans="1:8" s="3" customFormat="1" ht="12.75" customHeight="1" x14ac:dyDescent="0.2">
      <c r="A50" s="2"/>
      <c r="G50" s="1"/>
      <c r="H50" s="1"/>
    </row>
    <row r="51" spans="1:8" s="3" customFormat="1" ht="12.75" customHeight="1" x14ac:dyDescent="0.2">
      <c r="A51" s="2"/>
      <c r="G51" s="1"/>
      <c r="H51" s="1"/>
    </row>
    <row r="52" spans="1:8" s="3" customFormat="1" ht="12.75" customHeight="1" x14ac:dyDescent="0.2">
      <c r="A52" s="2"/>
      <c r="G52" s="1"/>
      <c r="H52" s="1"/>
    </row>
    <row r="53" spans="1:8" s="3" customFormat="1" ht="12.75" customHeight="1" x14ac:dyDescent="0.2">
      <c r="A53" s="2"/>
      <c r="G53" s="1"/>
      <c r="H53" s="1"/>
    </row>
    <row r="54" spans="1:8" s="3" customFormat="1" ht="12.75" customHeight="1" x14ac:dyDescent="0.2">
      <c r="A54" s="2"/>
      <c r="G54" s="1"/>
      <c r="H54" s="1"/>
    </row>
    <row r="55" spans="1:8" s="3" customFormat="1" ht="12.75" customHeight="1" x14ac:dyDescent="0.2">
      <c r="A55" s="2"/>
      <c r="G55" s="1"/>
      <c r="H55" s="1"/>
    </row>
    <row r="56" spans="1:8" s="3" customFormat="1" ht="12.75" customHeight="1" x14ac:dyDescent="0.2">
      <c r="A56" s="2"/>
      <c r="G56" s="1"/>
      <c r="H56" s="1"/>
    </row>
    <row r="57" spans="1:8" s="3" customFormat="1" ht="12.75" customHeight="1" x14ac:dyDescent="0.2">
      <c r="A57" s="2"/>
      <c r="G57" s="1"/>
      <c r="H57" s="1"/>
    </row>
    <row r="58" spans="1:8" s="3" customFormat="1" ht="12.75" customHeight="1" x14ac:dyDescent="0.2">
      <c r="A58" s="2"/>
      <c r="G58" s="1"/>
      <c r="H58" s="1"/>
    </row>
    <row r="59" spans="1:8" s="3" customFormat="1" ht="12.75" customHeight="1" x14ac:dyDescent="0.2">
      <c r="A59" s="2"/>
      <c r="G59" s="1"/>
      <c r="H59" s="1"/>
    </row>
    <row r="60" spans="1:8" s="3" customFormat="1" ht="12.75" customHeight="1" x14ac:dyDescent="0.2">
      <c r="A60" s="2"/>
      <c r="G60" s="1"/>
      <c r="H60" s="1"/>
    </row>
    <row r="61" spans="1:8" s="3" customFormat="1" ht="12.75" customHeight="1" x14ac:dyDescent="0.2">
      <c r="A61" s="2"/>
      <c r="G61" s="1"/>
      <c r="H61" s="1"/>
    </row>
    <row r="62" spans="1:8" s="3" customFormat="1" ht="12.75" customHeight="1" x14ac:dyDescent="0.2">
      <c r="A62" s="2"/>
      <c r="G62" s="1"/>
      <c r="H62" s="1"/>
    </row>
    <row r="63" spans="1:8" s="3" customFormat="1" ht="12.75" customHeight="1" x14ac:dyDescent="0.2">
      <c r="A63" s="2"/>
      <c r="G63" s="1"/>
      <c r="H63" s="1"/>
    </row>
    <row r="64" spans="1:8" s="3" customFormat="1" ht="12.75" customHeight="1" x14ac:dyDescent="0.2">
      <c r="A64" s="2"/>
      <c r="G64" s="1"/>
      <c r="H64" s="1"/>
    </row>
    <row r="65" spans="1:8" s="3" customFormat="1" ht="12.75" customHeight="1" x14ac:dyDescent="0.2">
      <c r="A65" s="2"/>
      <c r="G65" s="1"/>
      <c r="H65" s="1"/>
    </row>
    <row r="66" spans="1:8" s="3" customFormat="1" ht="12.75" customHeight="1" x14ac:dyDescent="0.2">
      <c r="A66" s="2"/>
      <c r="G66" s="1"/>
      <c r="H66" s="1"/>
    </row>
    <row r="67" spans="1:8" s="3" customFormat="1" ht="12.75" customHeight="1" x14ac:dyDescent="0.2">
      <c r="A67" s="2"/>
      <c r="G67" s="1"/>
      <c r="H67" s="1"/>
    </row>
    <row r="68" spans="1:8" s="3" customFormat="1" ht="12.75" customHeight="1" x14ac:dyDescent="0.2">
      <c r="A68" s="2"/>
      <c r="G68" s="1"/>
      <c r="H68" s="1"/>
    </row>
  </sheetData>
  <mergeCells count="1">
    <mergeCell ref="A1:A2"/>
  </mergeCells>
  <hyperlinks>
    <hyperlink ref="A1:A2" location="Índice!A1" display="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O112"/>
  <sheetViews>
    <sheetView showGridLines="0" zoomScaleNormal="100" workbookViewId="0">
      <pane xSplit="4" ySplit="5" topLeftCell="E57" activePane="bottomRight" state="frozen"/>
      <selection activeCell="A6" sqref="A6"/>
      <selection pane="topRight" activeCell="A6" sqref="A6"/>
      <selection pane="bottomLeft" activeCell="A6" sqref="A6"/>
      <selection pane="bottomRight" activeCell="I89" sqref="I89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46" t="s">
        <v>12</v>
      </c>
      <c r="B1" s="12" t="str">
        <f>"Perspectivas para o Mercado Brasileiro de Combustíveis no Curto Prazo - "&amp;Datas!$C$4</f>
        <v>Perspectivas para o Mercado Brasileiro de Combustíveis no Curto Prazo - Outubro 2022</v>
      </c>
      <c r="C1"/>
      <c r="J1"/>
      <c r="N1" s="1"/>
      <c r="O1" s="1"/>
    </row>
    <row r="2" spans="1:15" ht="15" x14ac:dyDescent="0.25">
      <c r="A2" s="46"/>
      <c r="B2" s="13" t="str">
        <f>Índice!B15</f>
        <v>Tabela 7. Vendas mensais de óleo diesel no Brasil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4"/>
      <c r="C4" s="14"/>
      <c r="D4" s="14"/>
      <c r="E4" s="15" t="s">
        <v>46</v>
      </c>
      <c r="F4" s="15" t="s">
        <v>47</v>
      </c>
      <c r="G4" s="15" t="s">
        <v>17</v>
      </c>
      <c r="H4" s="15" t="s">
        <v>18</v>
      </c>
      <c r="I4" s="15" t="s">
        <v>19</v>
      </c>
    </row>
    <row r="5" spans="1:15" s="1" customFormat="1" ht="24" x14ac:dyDescent="0.2">
      <c r="B5" s="14"/>
      <c r="C5" s="14"/>
      <c r="D5" s="14"/>
      <c r="E5" s="18" t="s">
        <v>14</v>
      </c>
      <c r="F5" s="18" t="s">
        <v>14</v>
      </c>
      <c r="G5" s="18" t="s">
        <v>14</v>
      </c>
      <c r="H5" s="18" t="s">
        <v>14</v>
      </c>
      <c r="I5" s="18" t="s">
        <v>14</v>
      </c>
    </row>
    <row r="6" spans="1:15" s="1" customFormat="1" ht="12.75" customHeight="1" x14ac:dyDescent="0.2">
      <c r="B6" s="19">
        <f>Datas!$C$5</f>
        <v>42736</v>
      </c>
      <c r="C6" s="20">
        <f>YEAR(B6)</f>
        <v>2017</v>
      </c>
      <c r="D6" s="20">
        <f t="shared" ref="D6:D69" si="0">MONTH(B6)</f>
        <v>1</v>
      </c>
      <c r="E6" s="22">
        <f>IF(B6&lt;Datas!$C$7,'tab1'!E6,NA())</f>
        <v>4.0793148971343456</v>
      </c>
      <c r="F6" s="22" t="e">
        <f>IF(B6&gt;=Datas!$C$6,'tab1'!E6,NA())</f>
        <v>#N/A</v>
      </c>
      <c r="G6" s="39">
        <v>3.9591666520779998</v>
      </c>
      <c r="H6" s="39">
        <v>4.5239788600000006</v>
      </c>
      <c r="I6" s="22">
        <f>H6-G6</f>
        <v>0.56481220792200082</v>
      </c>
      <c r="K6" s="6"/>
    </row>
    <row r="7" spans="1:15" s="1" customFormat="1" ht="12.75" customHeight="1" x14ac:dyDescent="0.2">
      <c r="B7" s="19">
        <f>EDATE(B6,1)</f>
        <v>42767</v>
      </c>
      <c r="C7" s="20">
        <f t="shared" ref="C7:C70" si="1">YEAR(B7)</f>
        <v>2017</v>
      </c>
      <c r="D7" s="20">
        <f t="shared" si="0"/>
        <v>2</v>
      </c>
      <c r="E7" s="22">
        <f>IF(B7&lt;Datas!$C$7,'tab1'!E7,NA())</f>
        <v>4.1573943591224474</v>
      </c>
      <c r="F7" s="22" t="e">
        <f>IF(B7&gt;=Datas!$C$6,'tab1'!E7,NA())</f>
        <v>#N/A</v>
      </c>
      <c r="G7" s="39">
        <v>4.0349464361620004</v>
      </c>
      <c r="H7" s="39">
        <v>4.5142315230000003</v>
      </c>
      <c r="I7" s="22">
        <f t="shared" ref="I7:I70" si="2">H7-G7</f>
        <v>0.47928508683799986</v>
      </c>
      <c r="K7" s="6"/>
    </row>
    <row r="8" spans="1:15" s="1" customFormat="1" ht="12.75" customHeight="1" x14ac:dyDescent="0.2">
      <c r="B8" s="19">
        <f t="shared" ref="B8:B71" si="3">EDATE(B7,1)</f>
        <v>42795</v>
      </c>
      <c r="C8" s="20">
        <f t="shared" si="1"/>
        <v>2017</v>
      </c>
      <c r="D8" s="20">
        <f t="shared" si="0"/>
        <v>3</v>
      </c>
      <c r="E8" s="22">
        <f>IF(B8&lt;Datas!$C$7,'tab1'!E8,NA())</f>
        <v>4.9993431234078773</v>
      </c>
      <c r="F8" s="22" t="e">
        <f>IF(B8&gt;=Datas!$C$6,'tab1'!E8,NA())</f>
        <v>#N/A</v>
      </c>
      <c r="G8" s="39">
        <v>4.5547527959999998</v>
      </c>
      <c r="H8" s="39">
        <v>5.4969334100000014</v>
      </c>
      <c r="I8" s="22">
        <f t="shared" si="2"/>
        <v>0.94218061400000153</v>
      </c>
      <c r="K8" s="6"/>
    </row>
    <row r="9" spans="1:15" s="1" customFormat="1" ht="12.75" customHeight="1" x14ac:dyDescent="0.2">
      <c r="B9" s="19">
        <f t="shared" si="3"/>
        <v>42826</v>
      </c>
      <c r="C9" s="20">
        <f t="shared" si="1"/>
        <v>2017</v>
      </c>
      <c r="D9" s="20">
        <f t="shared" si="0"/>
        <v>4</v>
      </c>
      <c r="E9" s="22">
        <f>IF(B9&lt;Datas!$C$7,'tab1'!E9,NA())</f>
        <v>4.2724609071206077</v>
      </c>
      <c r="F9" s="22" t="e">
        <f>IF(B9&gt;=Datas!$C$6,'tab1'!E9,NA())</f>
        <v>#N/A</v>
      </c>
      <c r="G9" s="39">
        <v>4.004816903</v>
      </c>
      <c r="H9" s="39">
        <v>5.0862247809999994</v>
      </c>
      <c r="I9" s="22">
        <f t="shared" si="2"/>
        <v>1.0814078779999994</v>
      </c>
      <c r="K9" s="6"/>
    </row>
    <row r="10" spans="1:15" s="1" customFormat="1" ht="12.75" customHeight="1" x14ac:dyDescent="0.2">
      <c r="B10" s="19">
        <f t="shared" si="3"/>
        <v>42856</v>
      </c>
      <c r="C10" s="20">
        <f t="shared" si="1"/>
        <v>2017</v>
      </c>
      <c r="D10" s="20">
        <f t="shared" si="0"/>
        <v>5</v>
      </c>
      <c r="E10" s="22">
        <f>IF(B10&lt;Datas!$C$7,'tab1'!E10,NA())</f>
        <v>4.7547281794154754</v>
      </c>
      <c r="F10" s="22" t="e">
        <f>IF(B10&gt;=Datas!$C$6,'tab1'!E10,NA())</f>
        <v>#N/A</v>
      </c>
      <c r="G10" s="39">
        <v>3.7726032740000006</v>
      </c>
      <c r="H10" s="39">
        <v>5.0223277170000014</v>
      </c>
      <c r="I10" s="22">
        <f t="shared" si="2"/>
        <v>1.2497244430000007</v>
      </c>
      <c r="K10" s="6"/>
    </row>
    <row r="11" spans="1:15" s="1" customFormat="1" ht="12.75" customHeight="1" x14ac:dyDescent="0.2">
      <c r="B11" s="19">
        <f t="shared" si="3"/>
        <v>42887</v>
      </c>
      <c r="C11" s="20">
        <f t="shared" si="1"/>
        <v>2017</v>
      </c>
      <c r="D11" s="20">
        <f t="shared" si="0"/>
        <v>6</v>
      </c>
      <c r="E11" s="22">
        <f>IF(B11&lt;Datas!$C$7,'tab1'!E11,NA())</f>
        <v>4.8193995851231763</v>
      </c>
      <c r="F11" s="22" t="e">
        <f>IF(B11&gt;=Datas!$C$6,'tab1'!E11,NA())</f>
        <v>#N/A</v>
      </c>
      <c r="G11" s="39">
        <v>4.6532108409999999</v>
      </c>
      <c r="H11" s="39">
        <v>5.1162059709999994</v>
      </c>
      <c r="I11" s="22">
        <f t="shared" si="2"/>
        <v>0.46299512999999948</v>
      </c>
      <c r="K11" s="6"/>
    </row>
    <row r="12" spans="1:15" s="1" customFormat="1" ht="12.75" customHeight="1" x14ac:dyDescent="0.2">
      <c r="B12" s="19">
        <f t="shared" si="3"/>
        <v>42917</v>
      </c>
      <c r="C12" s="20">
        <f t="shared" si="1"/>
        <v>2017</v>
      </c>
      <c r="D12" s="20">
        <f t="shared" si="0"/>
        <v>7</v>
      </c>
      <c r="E12" s="22">
        <f>IF(B12&lt;Datas!$C$7,'tab1'!E12,NA())</f>
        <v>4.9677807171205668</v>
      </c>
      <c r="F12" s="22" t="e">
        <f>IF(B12&gt;=Datas!$C$6,'tab1'!E12,NA())</f>
        <v>#N/A</v>
      </c>
      <c r="G12" s="39">
        <v>4.8214644483259992</v>
      </c>
      <c r="H12" s="39">
        <v>5.6176662089999985</v>
      </c>
      <c r="I12" s="22">
        <f t="shared" si="2"/>
        <v>0.79620176067399928</v>
      </c>
      <c r="K12" s="6"/>
    </row>
    <row r="13" spans="1:15" s="1" customFormat="1" ht="12.75" customHeight="1" x14ac:dyDescent="0.2">
      <c r="B13" s="19">
        <f t="shared" si="3"/>
        <v>42948</v>
      </c>
      <c r="C13" s="20">
        <f t="shared" si="1"/>
        <v>2017</v>
      </c>
      <c r="D13" s="20">
        <f t="shared" si="0"/>
        <v>8</v>
      </c>
      <c r="E13" s="22">
        <f>IF(B13&lt;Datas!$C$7,'tab1'!E13,NA())</f>
        <v>5.1533647747119851</v>
      </c>
      <c r="F13" s="22" t="e">
        <f>IF(B13&gt;=Datas!$C$6,'tab1'!E13,NA())</f>
        <v>#N/A</v>
      </c>
      <c r="G13" s="39">
        <v>5.0015824903259993</v>
      </c>
      <c r="H13" s="39">
        <v>5.7275430679999992</v>
      </c>
      <c r="I13" s="22">
        <f t="shared" si="2"/>
        <v>0.72596057767399991</v>
      </c>
      <c r="K13" s="6"/>
    </row>
    <row r="14" spans="1:15" s="1" customFormat="1" ht="12.75" customHeight="1" x14ac:dyDescent="0.2">
      <c r="B14" s="19">
        <f t="shared" si="3"/>
        <v>42979</v>
      </c>
      <c r="C14" s="20">
        <f t="shared" si="1"/>
        <v>2017</v>
      </c>
      <c r="D14" s="20">
        <f t="shared" si="0"/>
        <v>9</v>
      </c>
      <c r="E14" s="22">
        <f>IF(B14&lt;Datas!$C$7,'tab1'!E14,NA())</f>
        <v>5.0039661406495295</v>
      </c>
      <c r="F14" s="22" t="e">
        <f>IF(B14&gt;=Datas!$C$6,'tab1'!E14,NA())</f>
        <v>#N/A</v>
      </c>
      <c r="G14" s="39">
        <v>4.7597009699999999</v>
      </c>
      <c r="H14" s="39">
        <v>5.4178859380000004</v>
      </c>
      <c r="I14" s="22">
        <f t="shared" si="2"/>
        <v>0.65818496800000048</v>
      </c>
      <c r="K14" s="6"/>
    </row>
    <row r="15" spans="1:15" s="1" customFormat="1" ht="12.75" customHeight="1" x14ac:dyDescent="0.2">
      <c r="B15" s="19">
        <f t="shared" si="3"/>
        <v>43009</v>
      </c>
      <c r="C15" s="20">
        <f t="shared" si="1"/>
        <v>2017</v>
      </c>
      <c r="D15" s="20">
        <f t="shared" si="0"/>
        <v>10</v>
      </c>
      <c r="E15" s="22">
        <f>IF(B15&lt;Datas!$C$7,'tab1'!E15,NA())</f>
        <v>5.064956865915712</v>
      </c>
      <c r="F15" s="22" t="e">
        <f>IF(B15&gt;=Datas!$C$6,'tab1'!E15,NA())</f>
        <v>#N/A</v>
      </c>
      <c r="G15" s="39">
        <v>4.915778463641999</v>
      </c>
      <c r="H15" s="39">
        <v>5.6233295819999984</v>
      </c>
      <c r="I15" s="22">
        <f t="shared" si="2"/>
        <v>0.70755111835799944</v>
      </c>
      <c r="K15" s="6"/>
    </row>
    <row r="16" spans="1:15" s="1" customFormat="1" ht="12.75" customHeight="1" x14ac:dyDescent="0.2">
      <c r="B16" s="19">
        <f t="shared" si="3"/>
        <v>43040</v>
      </c>
      <c r="C16" s="20">
        <f t="shared" si="1"/>
        <v>2017</v>
      </c>
      <c r="D16" s="20">
        <f t="shared" si="0"/>
        <v>11</v>
      </c>
      <c r="E16" s="22">
        <f>IF(B16&lt;Datas!$C$7,'tab1'!E16,NA())</f>
        <v>4.7815120133710733</v>
      </c>
      <c r="F16" s="22" t="e">
        <f>IF(B16&gt;=Datas!$C$6,'tab1'!E16,NA())</f>
        <v>#N/A</v>
      </c>
      <c r="G16" s="39">
        <v>4.6406819250819993</v>
      </c>
      <c r="H16" s="39">
        <v>5.1065889640000002</v>
      </c>
      <c r="I16" s="22">
        <f t="shared" si="2"/>
        <v>0.46590703891800089</v>
      </c>
      <c r="K16" s="6"/>
    </row>
    <row r="17" spans="2:11" s="1" customFormat="1" ht="12.75" customHeight="1" x14ac:dyDescent="0.2">
      <c r="B17" s="19">
        <f t="shared" si="3"/>
        <v>43070</v>
      </c>
      <c r="C17" s="20">
        <f t="shared" si="1"/>
        <v>2017</v>
      </c>
      <c r="D17" s="20">
        <f t="shared" si="0"/>
        <v>12</v>
      </c>
      <c r="E17" s="22">
        <f>IF(B17&lt;Datas!$C$7,'tab1'!E17,NA())</f>
        <v>4.3802375835291114</v>
      </c>
      <c r="F17" s="22" t="e">
        <f>IF(B17&gt;=Datas!$C$6,'tab1'!E17,NA())</f>
        <v>#N/A</v>
      </c>
      <c r="G17" s="39">
        <v>4.2512262490619994</v>
      </c>
      <c r="H17" s="39">
        <v>4.9347200000000004</v>
      </c>
      <c r="I17" s="22">
        <f t="shared" si="2"/>
        <v>0.68349375093800102</v>
      </c>
      <c r="K17" s="6"/>
    </row>
    <row r="18" spans="2:11" s="1" customFormat="1" ht="12.75" customHeight="1" x14ac:dyDescent="0.2">
      <c r="B18" s="19">
        <f t="shared" si="3"/>
        <v>43101</v>
      </c>
      <c r="C18" s="20">
        <f t="shared" si="1"/>
        <v>2018</v>
      </c>
      <c r="D18" s="20">
        <f t="shared" si="0"/>
        <v>1</v>
      </c>
      <c r="E18" s="22">
        <f>IF(B18&lt;Datas!$C$7,'tab1'!E18,NA())</f>
        <v>4.2432361013363593</v>
      </c>
      <c r="F18" s="22" t="e">
        <f>IF(B18&gt;=Datas!$C$6,'tab1'!E18,NA())</f>
        <v>#N/A</v>
      </c>
      <c r="G18" s="39">
        <f>G6</f>
        <v>3.9591666520779998</v>
      </c>
      <c r="H18" s="39">
        <f t="shared" ref="H18:H81" si="4">H6</f>
        <v>4.5239788600000006</v>
      </c>
      <c r="I18" s="22">
        <f t="shared" si="2"/>
        <v>0.56481220792200082</v>
      </c>
    </row>
    <row r="19" spans="2:11" s="1" customFormat="1" ht="12.75" customHeight="1" x14ac:dyDescent="0.2">
      <c r="B19" s="19">
        <f t="shared" si="3"/>
        <v>43132</v>
      </c>
      <c r="C19" s="20">
        <f t="shared" si="1"/>
        <v>2018</v>
      </c>
      <c r="D19" s="20">
        <f t="shared" si="0"/>
        <v>2</v>
      </c>
      <c r="E19" s="22">
        <f>IF(B19&lt;Datas!$C$7,'tab1'!E19,NA())</f>
        <v>4.2275787392150006</v>
      </c>
      <c r="F19" s="22" t="e">
        <f>IF(B19&gt;=Datas!$C$6,'tab1'!E19,NA())</f>
        <v>#N/A</v>
      </c>
      <c r="G19" s="39">
        <f t="shared" ref="G19" si="5">G7</f>
        <v>4.0349464361620004</v>
      </c>
      <c r="H19" s="39">
        <f t="shared" si="4"/>
        <v>4.5142315230000003</v>
      </c>
      <c r="I19" s="22">
        <f t="shared" si="2"/>
        <v>0.47928508683799986</v>
      </c>
    </row>
    <row r="20" spans="2:11" s="1" customFormat="1" ht="12.75" customHeight="1" x14ac:dyDescent="0.2">
      <c r="B20" s="19">
        <f t="shared" si="3"/>
        <v>43160</v>
      </c>
      <c r="C20" s="20">
        <f t="shared" si="1"/>
        <v>2018</v>
      </c>
      <c r="D20" s="20">
        <f t="shared" si="0"/>
        <v>3</v>
      </c>
      <c r="E20" s="22">
        <f>IF(B20&lt;Datas!$C$7,'tab1'!E20,NA())</f>
        <v>4.9512019792445026</v>
      </c>
      <c r="F20" s="22" t="e">
        <f>IF(B20&gt;=Datas!$C$6,'tab1'!E20,NA())</f>
        <v>#N/A</v>
      </c>
      <c r="G20" s="39">
        <f t="shared" ref="G20" si="6">G8</f>
        <v>4.5547527959999998</v>
      </c>
      <c r="H20" s="39">
        <f t="shared" si="4"/>
        <v>5.4969334100000014</v>
      </c>
      <c r="I20" s="22">
        <f t="shared" si="2"/>
        <v>0.94218061400000153</v>
      </c>
    </row>
    <row r="21" spans="2:11" s="1" customFormat="1" ht="12.75" customHeight="1" x14ac:dyDescent="0.2">
      <c r="B21" s="19">
        <f t="shared" si="3"/>
        <v>43191</v>
      </c>
      <c r="C21" s="20">
        <f t="shared" si="1"/>
        <v>2018</v>
      </c>
      <c r="D21" s="20">
        <f t="shared" si="0"/>
        <v>4</v>
      </c>
      <c r="E21" s="22">
        <f>IF(B21&lt;Datas!$C$7,'tab1'!E21,NA())</f>
        <v>4.7385106583309176</v>
      </c>
      <c r="F21" s="22" t="e">
        <f>IF(B21&gt;=Datas!$C$6,'tab1'!E21,NA())</f>
        <v>#N/A</v>
      </c>
      <c r="G21" s="39">
        <f t="shared" ref="G21" si="7">G9</f>
        <v>4.004816903</v>
      </c>
      <c r="H21" s="39">
        <f t="shared" si="4"/>
        <v>5.0862247809999994</v>
      </c>
      <c r="I21" s="22">
        <f t="shared" si="2"/>
        <v>1.0814078779999994</v>
      </c>
    </row>
    <row r="22" spans="2:11" s="1" customFormat="1" ht="12.75" customHeight="1" x14ac:dyDescent="0.2">
      <c r="B22" s="19">
        <f t="shared" si="3"/>
        <v>43221</v>
      </c>
      <c r="C22" s="20">
        <f t="shared" si="1"/>
        <v>2018</v>
      </c>
      <c r="D22" s="20">
        <f t="shared" si="0"/>
        <v>5</v>
      </c>
      <c r="E22" s="22">
        <f>IF(B22&lt;Datas!$C$7,'tab1'!E22,NA())</f>
        <v>3.8706584587446184</v>
      </c>
      <c r="F22" s="22" t="e">
        <f>IF(B22&gt;=Datas!$C$6,'tab1'!E22,NA())</f>
        <v>#N/A</v>
      </c>
      <c r="G22" s="39">
        <f t="shared" ref="G22" si="8">G10</f>
        <v>3.7726032740000006</v>
      </c>
      <c r="H22" s="39">
        <f t="shared" si="4"/>
        <v>5.0223277170000014</v>
      </c>
      <c r="I22" s="22">
        <f t="shared" si="2"/>
        <v>1.2497244430000007</v>
      </c>
    </row>
    <row r="23" spans="2:11" s="1" customFormat="1" ht="12.75" customHeight="1" x14ac:dyDescent="0.2">
      <c r="B23" s="19">
        <f t="shared" si="3"/>
        <v>43252</v>
      </c>
      <c r="C23" s="20">
        <f t="shared" si="1"/>
        <v>2018</v>
      </c>
      <c r="D23" s="20">
        <f t="shared" si="0"/>
        <v>6</v>
      </c>
      <c r="E23" s="22">
        <f>IF(B23&lt;Datas!$C$7,'tab1'!E23,NA())</f>
        <v>5.1420148249089399</v>
      </c>
      <c r="F23" s="22" t="e">
        <f>IF(B23&gt;=Datas!$C$6,'tab1'!E23,NA())</f>
        <v>#N/A</v>
      </c>
      <c r="G23" s="39">
        <f t="shared" ref="G23" si="9">G11</f>
        <v>4.6532108409999999</v>
      </c>
      <c r="H23" s="39">
        <f t="shared" si="4"/>
        <v>5.1162059709999994</v>
      </c>
      <c r="I23" s="22">
        <f t="shared" si="2"/>
        <v>0.46299512999999948</v>
      </c>
    </row>
    <row r="24" spans="2:11" s="1" customFormat="1" ht="12.75" customHeight="1" x14ac:dyDescent="0.2">
      <c r="B24" s="19">
        <f t="shared" si="3"/>
        <v>43282</v>
      </c>
      <c r="C24" s="20">
        <f t="shared" si="1"/>
        <v>2018</v>
      </c>
      <c r="D24" s="20">
        <f t="shared" si="0"/>
        <v>7</v>
      </c>
      <c r="E24" s="22">
        <f>IF(B24&lt;Datas!$C$7,'tab1'!E24,NA())</f>
        <v>5.1116465479652806</v>
      </c>
      <c r="F24" s="22" t="e">
        <f>IF(B24&gt;=Datas!$C$6,'tab1'!E24,NA())</f>
        <v>#N/A</v>
      </c>
      <c r="G24" s="39">
        <f t="shared" ref="G24" si="10">G12</f>
        <v>4.8214644483259992</v>
      </c>
      <c r="H24" s="39">
        <f t="shared" si="4"/>
        <v>5.6176662089999985</v>
      </c>
      <c r="I24" s="22">
        <f t="shared" si="2"/>
        <v>0.79620176067399928</v>
      </c>
    </row>
    <row r="25" spans="2:11" s="1" customFormat="1" ht="12.75" customHeight="1" x14ac:dyDescent="0.2">
      <c r="B25" s="19">
        <f t="shared" si="3"/>
        <v>43313</v>
      </c>
      <c r="C25" s="20">
        <f t="shared" si="1"/>
        <v>2018</v>
      </c>
      <c r="D25" s="20">
        <f t="shared" si="0"/>
        <v>8</v>
      </c>
      <c r="E25" s="22">
        <f>IF(B25&lt;Datas!$C$7,'tab1'!E25,NA())</f>
        <v>5.3327436952304836</v>
      </c>
      <c r="F25" s="22" t="e">
        <f>IF(B25&gt;=Datas!$C$6,'tab1'!E25,NA())</f>
        <v>#N/A</v>
      </c>
      <c r="G25" s="39">
        <f t="shared" ref="G25" si="11">G13</f>
        <v>5.0015824903259993</v>
      </c>
      <c r="H25" s="39">
        <f t="shared" si="4"/>
        <v>5.7275430679999992</v>
      </c>
      <c r="I25" s="22">
        <f t="shared" si="2"/>
        <v>0.72596057767399991</v>
      </c>
    </row>
    <row r="26" spans="2:11" s="1" customFormat="1" ht="12.75" customHeight="1" x14ac:dyDescent="0.2">
      <c r="B26" s="19">
        <f t="shared" si="3"/>
        <v>43344</v>
      </c>
      <c r="C26" s="20">
        <f t="shared" si="1"/>
        <v>2018</v>
      </c>
      <c r="D26" s="20">
        <f t="shared" si="0"/>
        <v>9</v>
      </c>
      <c r="E26" s="22">
        <f>IF(B26&lt;Datas!$C$7,'tab1'!E26,NA())</f>
        <v>4.8834121911503843</v>
      </c>
      <c r="F26" s="22" t="e">
        <f>IF(B26&gt;=Datas!$C$6,'tab1'!E26,NA())</f>
        <v>#N/A</v>
      </c>
      <c r="G26" s="39">
        <f t="shared" ref="G26" si="12">G14</f>
        <v>4.7597009699999999</v>
      </c>
      <c r="H26" s="39">
        <f t="shared" si="4"/>
        <v>5.4178859380000004</v>
      </c>
      <c r="I26" s="22">
        <f t="shared" si="2"/>
        <v>0.65818496800000048</v>
      </c>
    </row>
    <row r="27" spans="2:11" s="1" customFormat="1" ht="12.75" customHeight="1" x14ac:dyDescent="0.2">
      <c r="B27" s="19">
        <f t="shared" si="3"/>
        <v>43374</v>
      </c>
      <c r="C27" s="20">
        <f t="shared" si="1"/>
        <v>2018</v>
      </c>
      <c r="D27" s="20">
        <f t="shared" si="0"/>
        <v>10</v>
      </c>
      <c r="E27" s="22">
        <f>IF(B27&lt;Datas!$C$7,'tab1'!E27,NA())</f>
        <v>5.1903072493266622</v>
      </c>
      <c r="F27" s="22" t="e">
        <f>IF(B27&gt;=Datas!$C$6,'tab1'!E27,NA())</f>
        <v>#N/A</v>
      </c>
      <c r="G27" s="39">
        <f t="shared" ref="G27" si="13">G15</f>
        <v>4.915778463641999</v>
      </c>
      <c r="H27" s="39">
        <f t="shared" si="4"/>
        <v>5.6233295819999984</v>
      </c>
      <c r="I27" s="22">
        <f t="shared" si="2"/>
        <v>0.70755111835799944</v>
      </c>
    </row>
    <row r="28" spans="2:11" s="1" customFormat="1" ht="12.75" customHeight="1" x14ac:dyDescent="0.2">
      <c r="B28" s="19">
        <f t="shared" si="3"/>
        <v>43405</v>
      </c>
      <c r="C28" s="20">
        <f t="shared" si="1"/>
        <v>2018</v>
      </c>
      <c r="D28" s="20">
        <f t="shared" si="0"/>
        <v>11</v>
      </c>
      <c r="E28" s="22">
        <f>IF(B28&lt;Datas!$C$7,'tab1'!E28,NA())</f>
        <v>4.8614084351711728</v>
      </c>
      <c r="F28" s="22" t="e">
        <f>IF(B28&gt;=Datas!$C$6,'tab1'!E28,NA())</f>
        <v>#N/A</v>
      </c>
      <c r="G28" s="39">
        <f t="shared" ref="G28" si="14">G16</f>
        <v>4.6406819250819993</v>
      </c>
      <c r="H28" s="39">
        <f t="shared" si="4"/>
        <v>5.1065889640000002</v>
      </c>
      <c r="I28" s="22">
        <f t="shared" si="2"/>
        <v>0.46590703891800089</v>
      </c>
    </row>
    <row r="29" spans="2:11" s="1" customFormat="1" ht="12.75" customHeight="1" x14ac:dyDescent="0.2">
      <c r="B29" s="19">
        <f t="shared" si="3"/>
        <v>43435</v>
      </c>
      <c r="C29" s="20">
        <f t="shared" si="1"/>
        <v>2018</v>
      </c>
      <c r="D29" s="20">
        <f t="shared" si="0"/>
        <v>12</v>
      </c>
      <c r="E29" s="22">
        <f>IF(B29&lt;Datas!$C$7,'tab1'!E29,NA())</f>
        <v>4.5226351988032798</v>
      </c>
      <c r="F29" s="22" t="e">
        <f>IF(B29&gt;=Datas!$C$6,'tab1'!E29,NA())</f>
        <v>#N/A</v>
      </c>
      <c r="G29" s="39">
        <f t="shared" ref="G29" si="15">G17</f>
        <v>4.2512262490619994</v>
      </c>
      <c r="H29" s="39">
        <f t="shared" si="4"/>
        <v>4.9347200000000004</v>
      </c>
      <c r="I29" s="22">
        <f t="shared" si="2"/>
        <v>0.68349375093800102</v>
      </c>
    </row>
    <row r="30" spans="2:11" s="1" customFormat="1" ht="12.75" customHeight="1" x14ac:dyDescent="0.2">
      <c r="B30" s="19">
        <f t="shared" si="3"/>
        <v>43466</v>
      </c>
      <c r="C30" s="20">
        <f t="shared" si="1"/>
        <v>2019</v>
      </c>
      <c r="D30" s="20">
        <f t="shared" si="0"/>
        <v>1</v>
      </c>
      <c r="E30" s="22">
        <f>IF(B30&lt;Datas!$C$7,'tab1'!E30,NA())</f>
        <v>4.5063060346817894</v>
      </c>
      <c r="F30" s="22" t="e">
        <f>IF(B30&gt;=Datas!$C$6,'tab1'!E30,NA())</f>
        <v>#N/A</v>
      </c>
      <c r="G30" s="39">
        <f t="shared" ref="G30" si="16">G18</f>
        <v>3.9591666520779998</v>
      </c>
      <c r="H30" s="39">
        <f t="shared" si="4"/>
        <v>4.5239788600000006</v>
      </c>
      <c r="I30" s="22">
        <f t="shared" si="2"/>
        <v>0.56481220792200082</v>
      </c>
    </row>
    <row r="31" spans="2:11" s="1" customFormat="1" ht="12.75" customHeight="1" x14ac:dyDescent="0.2">
      <c r="B31" s="19">
        <f t="shared" si="3"/>
        <v>43497</v>
      </c>
      <c r="C31" s="20">
        <f t="shared" si="1"/>
        <v>2019</v>
      </c>
      <c r="D31" s="20">
        <f t="shared" si="0"/>
        <v>2</v>
      </c>
      <c r="E31" s="22">
        <f>IF(B31&lt;Datas!$C$7,'tab1'!E31,NA())</f>
        <v>4.4895963571135225</v>
      </c>
      <c r="F31" s="22" t="e">
        <f>IF(B31&gt;=Datas!$C$6,'tab1'!E31,NA())</f>
        <v>#N/A</v>
      </c>
      <c r="G31" s="39">
        <f t="shared" ref="G31" si="17">G19</f>
        <v>4.0349464361620004</v>
      </c>
      <c r="H31" s="39">
        <f t="shared" si="4"/>
        <v>4.5142315230000003</v>
      </c>
      <c r="I31" s="22">
        <f t="shared" si="2"/>
        <v>0.47928508683799986</v>
      </c>
    </row>
    <row r="32" spans="2:11" s="1" customFormat="1" ht="12.75" customHeight="1" x14ac:dyDescent="0.2">
      <c r="B32" s="19">
        <f t="shared" si="3"/>
        <v>43525</v>
      </c>
      <c r="C32" s="20">
        <f t="shared" si="1"/>
        <v>2019</v>
      </c>
      <c r="D32" s="20">
        <f t="shared" si="0"/>
        <v>3</v>
      </c>
      <c r="E32" s="22">
        <f>IF(B32&lt;Datas!$C$7,'tab1'!E32,NA())</f>
        <v>4.6738230627087489</v>
      </c>
      <c r="F32" s="22" t="e">
        <f>IF(B32&gt;=Datas!$C$6,'tab1'!E32,NA())</f>
        <v>#N/A</v>
      </c>
      <c r="G32" s="39">
        <f t="shared" ref="G32" si="18">G20</f>
        <v>4.5547527959999998</v>
      </c>
      <c r="H32" s="39">
        <f t="shared" si="4"/>
        <v>5.4969334100000014</v>
      </c>
      <c r="I32" s="22">
        <f t="shared" si="2"/>
        <v>0.94218061400000153</v>
      </c>
    </row>
    <row r="33" spans="2:9" s="1" customFormat="1" ht="12.75" customHeight="1" x14ac:dyDescent="0.2">
      <c r="B33" s="19">
        <f t="shared" si="3"/>
        <v>43556</v>
      </c>
      <c r="C33" s="20">
        <f t="shared" si="1"/>
        <v>2019</v>
      </c>
      <c r="D33" s="20">
        <f t="shared" si="0"/>
        <v>4</v>
      </c>
      <c r="E33" s="22">
        <f>IF(B33&lt;Datas!$C$7,'tab1'!E33,NA())</f>
        <v>4.7753101455534894</v>
      </c>
      <c r="F33" s="22" t="e">
        <f>IF(B33&gt;=Datas!$C$6,'tab1'!E33,NA())</f>
        <v>#N/A</v>
      </c>
      <c r="G33" s="39">
        <f t="shared" ref="G33" si="19">G21</f>
        <v>4.004816903</v>
      </c>
      <c r="H33" s="39">
        <f t="shared" si="4"/>
        <v>5.0862247809999994</v>
      </c>
      <c r="I33" s="22">
        <f t="shared" si="2"/>
        <v>1.0814078779999994</v>
      </c>
    </row>
    <row r="34" spans="2:9" s="1" customFormat="1" ht="12.75" customHeight="1" x14ac:dyDescent="0.2">
      <c r="B34" s="19">
        <f t="shared" si="3"/>
        <v>43586</v>
      </c>
      <c r="C34" s="20">
        <f t="shared" si="1"/>
        <v>2019</v>
      </c>
      <c r="D34" s="20">
        <f t="shared" si="0"/>
        <v>5</v>
      </c>
      <c r="E34" s="22">
        <f>IF(B34&lt;Datas!$C$7,'tab1'!E34,NA())</f>
        <v>4.9221132652723734</v>
      </c>
      <c r="F34" s="22" t="e">
        <f>IF(B34&gt;=Datas!$C$6,'tab1'!E34,NA())</f>
        <v>#N/A</v>
      </c>
      <c r="G34" s="39">
        <f t="shared" ref="G34" si="20">G22</f>
        <v>3.7726032740000006</v>
      </c>
      <c r="H34" s="39">
        <f t="shared" si="4"/>
        <v>5.0223277170000014</v>
      </c>
      <c r="I34" s="22">
        <f t="shared" si="2"/>
        <v>1.2497244430000007</v>
      </c>
    </row>
    <row r="35" spans="2:9" s="1" customFormat="1" ht="12.75" customHeight="1" x14ac:dyDescent="0.2">
      <c r="B35" s="19">
        <f t="shared" si="3"/>
        <v>43617</v>
      </c>
      <c r="C35" s="20">
        <f t="shared" si="1"/>
        <v>2019</v>
      </c>
      <c r="D35" s="20">
        <f t="shared" si="0"/>
        <v>6</v>
      </c>
      <c r="E35" s="22">
        <f>IF(B35&lt;Datas!$C$7,'tab1'!E35,NA())</f>
        <v>4.7748549961726985</v>
      </c>
      <c r="F35" s="22" t="e">
        <f>IF(B35&gt;=Datas!$C$6,'tab1'!E35,NA())</f>
        <v>#N/A</v>
      </c>
      <c r="G35" s="39">
        <f t="shared" ref="G35" si="21">G23</f>
        <v>4.6532108409999999</v>
      </c>
      <c r="H35" s="39">
        <f t="shared" si="4"/>
        <v>5.1162059709999994</v>
      </c>
      <c r="I35" s="22">
        <f t="shared" si="2"/>
        <v>0.46299512999999948</v>
      </c>
    </row>
    <row r="36" spans="2:9" s="1" customFormat="1" ht="12.75" customHeight="1" x14ac:dyDescent="0.2">
      <c r="B36" s="19">
        <f t="shared" si="3"/>
        <v>43647</v>
      </c>
      <c r="C36" s="20">
        <f t="shared" si="1"/>
        <v>2019</v>
      </c>
      <c r="D36" s="20">
        <f t="shared" si="0"/>
        <v>7</v>
      </c>
      <c r="E36" s="22">
        <f>IF(B36&lt;Datas!$C$7,'tab1'!E36,NA())</f>
        <v>5.3226308951577632</v>
      </c>
      <c r="F36" s="22" t="e">
        <f>IF(B36&gt;=Datas!$C$6,'tab1'!E36,NA())</f>
        <v>#N/A</v>
      </c>
      <c r="G36" s="39">
        <f t="shared" ref="G36" si="22">G24</f>
        <v>4.8214644483259992</v>
      </c>
      <c r="H36" s="39">
        <f t="shared" si="4"/>
        <v>5.6176662089999985</v>
      </c>
      <c r="I36" s="22">
        <f t="shared" si="2"/>
        <v>0.79620176067399928</v>
      </c>
    </row>
    <row r="37" spans="2:9" s="1" customFormat="1" ht="12.75" customHeight="1" x14ac:dyDescent="0.2">
      <c r="B37" s="19">
        <f t="shared" si="3"/>
        <v>43678</v>
      </c>
      <c r="C37" s="20">
        <f t="shared" si="1"/>
        <v>2019</v>
      </c>
      <c r="D37" s="20">
        <f t="shared" si="0"/>
        <v>8</v>
      </c>
      <c r="E37" s="22">
        <f>IF(B37&lt;Datas!$C$7,'tab1'!E37,NA())</f>
        <v>5.4222169063205241</v>
      </c>
      <c r="F37" s="22" t="e">
        <f>IF(B37&gt;=Datas!$C$6,'tab1'!E37,NA())</f>
        <v>#N/A</v>
      </c>
      <c r="G37" s="39">
        <f t="shared" ref="G37" si="23">G25</f>
        <v>5.0015824903259993</v>
      </c>
      <c r="H37" s="39">
        <f t="shared" si="4"/>
        <v>5.7275430679999992</v>
      </c>
      <c r="I37" s="22">
        <f t="shared" si="2"/>
        <v>0.72596057767399991</v>
      </c>
    </row>
    <row r="38" spans="2:9" s="1" customFormat="1" ht="12.75" customHeight="1" x14ac:dyDescent="0.2">
      <c r="B38" s="19">
        <f t="shared" si="3"/>
        <v>43709</v>
      </c>
      <c r="C38" s="20">
        <f t="shared" si="1"/>
        <v>2019</v>
      </c>
      <c r="D38" s="20">
        <f t="shared" si="0"/>
        <v>9</v>
      </c>
      <c r="E38" s="22">
        <f>IF(B38&lt;Datas!$C$7,'tab1'!E38,NA())</f>
        <v>5.0189743245908875</v>
      </c>
      <c r="F38" s="22" t="e">
        <f>IF(B38&gt;=Datas!$C$6,'tab1'!E38,NA())</f>
        <v>#N/A</v>
      </c>
      <c r="G38" s="39">
        <f t="shared" ref="G38" si="24">G26</f>
        <v>4.7597009699999999</v>
      </c>
      <c r="H38" s="39">
        <f t="shared" si="4"/>
        <v>5.4178859380000004</v>
      </c>
      <c r="I38" s="22">
        <f t="shared" si="2"/>
        <v>0.65818496800000048</v>
      </c>
    </row>
    <row r="39" spans="2:9" s="1" customFormat="1" ht="12.75" customHeight="1" x14ac:dyDescent="0.2">
      <c r="B39" s="19">
        <f t="shared" si="3"/>
        <v>43739</v>
      </c>
      <c r="C39" s="20">
        <f t="shared" si="1"/>
        <v>2019</v>
      </c>
      <c r="D39" s="20">
        <f t="shared" si="0"/>
        <v>10</v>
      </c>
      <c r="E39" s="22">
        <f>IF(B39&lt;Datas!$C$7,'tab1'!E39,NA())</f>
        <v>5.5573524869371509</v>
      </c>
      <c r="F39" s="22" t="e">
        <f>IF(B39&gt;=Datas!$C$6,'tab1'!E39,NA())</f>
        <v>#N/A</v>
      </c>
      <c r="G39" s="39">
        <f t="shared" ref="G39" si="25">G27</f>
        <v>4.915778463641999</v>
      </c>
      <c r="H39" s="39">
        <f t="shared" si="4"/>
        <v>5.6233295819999984</v>
      </c>
      <c r="I39" s="22">
        <f t="shared" si="2"/>
        <v>0.70755111835799944</v>
      </c>
    </row>
    <row r="40" spans="2:9" s="1" customFormat="1" ht="12.75" customHeight="1" x14ac:dyDescent="0.2">
      <c r="B40" s="19">
        <f t="shared" si="3"/>
        <v>43770</v>
      </c>
      <c r="C40" s="20">
        <f t="shared" si="1"/>
        <v>2019</v>
      </c>
      <c r="D40" s="20">
        <f t="shared" si="0"/>
        <v>11</v>
      </c>
      <c r="E40" s="22">
        <f>IF(B40&lt;Datas!$C$7,'tab1'!E40,NA())</f>
        <v>4.934495302932298</v>
      </c>
      <c r="F40" s="22" t="e">
        <f>IF(B40&gt;=Datas!$C$6,'tab1'!E40,NA())</f>
        <v>#N/A</v>
      </c>
      <c r="G40" s="39">
        <f t="shared" ref="G40" si="26">G28</f>
        <v>4.6406819250819993</v>
      </c>
      <c r="H40" s="39">
        <f t="shared" si="4"/>
        <v>5.1065889640000002</v>
      </c>
      <c r="I40" s="22">
        <f t="shared" si="2"/>
        <v>0.46590703891800089</v>
      </c>
    </row>
    <row r="41" spans="2:9" s="1" customFormat="1" ht="12.75" customHeight="1" x14ac:dyDescent="0.2">
      <c r="B41" s="19">
        <f t="shared" si="3"/>
        <v>43800</v>
      </c>
      <c r="C41" s="20">
        <f t="shared" si="1"/>
        <v>2019</v>
      </c>
      <c r="D41" s="20">
        <f t="shared" si="0"/>
        <v>12</v>
      </c>
      <c r="E41" s="22">
        <f>IF(B41&lt;Datas!$C$7,'tab1'!E41,NA())</f>
        <v>4.3986689494413316</v>
      </c>
      <c r="F41" s="22" t="e">
        <f>IF(B41&gt;=Datas!$C$6,'tab1'!E41,NA())</f>
        <v>#N/A</v>
      </c>
      <c r="G41" s="39">
        <f t="shared" ref="G41" si="27">G29</f>
        <v>4.2512262490619994</v>
      </c>
      <c r="H41" s="39">
        <f t="shared" si="4"/>
        <v>4.9347200000000004</v>
      </c>
      <c r="I41" s="22">
        <f t="shared" si="2"/>
        <v>0.68349375093800102</v>
      </c>
    </row>
    <row r="42" spans="2:9" s="1" customFormat="1" ht="12.75" customHeight="1" x14ac:dyDescent="0.2">
      <c r="B42" s="19">
        <f t="shared" si="3"/>
        <v>43831</v>
      </c>
      <c r="C42" s="20">
        <f t="shared" si="1"/>
        <v>2020</v>
      </c>
      <c r="D42" s="20">
        <f t="shared" si="0"/>
        <v>1</v>
      </c>
      <c r="E42" s="22">
        <f>IF(B42&lt;Datas!$C$7,'tab1'!E42,NA())</f>
        <v>4.5409114518486451</v>
      </c>
      <c r="F42" s="22" t="e">
        <f>IF(B42&gt;=Datas!$C$6,'tab1'!E42,NA())</f>
        <v>#N/A</v>
      </c>
      <c r="G42" s="39">
        <f t="shared" ref="G42" si="28">G30</f>
        <v>3.9591666520779998</v>
      </c>
      <c r="H42" s="39">
        <f t="shared" si="4"/>
        <v>4.5239788600000006</v>
      </c>
      <c r="I42" s="22">
        <f t="shared" si="2"/>
        <v>0.56481220792200082</v>
      </c>
    </row>
    <row r="43" spans="2:9" s="1" customFormat="1" ht="12.75" customHeight="1" x14ac:dyDescent="0.2">
      <c r="B43" s="19">
        <f t="shared" si="3"/>
        <v>43862</v>
      </c>
      <c r="C43" s="20">
        <f t="shared" si="1"/>
        <v>2020</v>
      </c>
      <c r="D43" s="20">
        <f t="shared" si="0"/>
        <v>2</v>
      </c>
      <c r="E43" s="22">
        <f>IF(B43&lt;Datas!$C$7,'tab1'!E43,NA())</f>
        <v>4.6241503524799983</v>
      </c>
      <c r="F43" s="22" t="e">
        <f>IF(B43&gt;=Datas!$C$6,'tab1'!E43,NA())</f>
        <v>#N/A</v>
      </c>
      <c r="G43" s="39">
        <f t="shared" ref="G43" si="29">G31</f>
        <v>4.0349464361620004</v>
      </c>
      <c r="H43" s="39">
        <f t="shared" si="4"/>
        <v>4.5142315230000003</v>
      </c>
      <c r="I43" s="22">
        <f t="shared" si="2"/>
        <v>0.47928508683799986</v>
      </c>
    </row>
    <row r="44" spans="2:9" s="1" customFormat="1" ht="12.75" customHeight="1" x14ac:dyDescent="0.2">
      <c r="B44" s="19">
        <f t="shared" si="3"/>
        <v>43891</v>
      </c>
      <c r="C44" s="20">
        <f t="shared" si="1"/>
        <v>2020</v>
      </c>
      <c r="D44" s="20">
        <f t="shared" si="0"/>
        <v>3</v>
      </c>
      <c r="E44" s="22">
        <f>IF(B44&lt;Datas!$C$7,'tab1'!E44,NA())</f>
        <v>4.8252639145672847</v>
      </c>
      <c r="F44" s="22" t="e">
        <f>IF(B44&gt;=Datas!$C$6,'tab1'!E44,NA())</f>
        <v>#N/A</v>
      </c>
      <c r="G44" s="39">
        <f t="shared" ref="G44" si="30">G32</f>
        <v>4.5547527959999998</v>
      </c>
      <c r="H44" s="39">
        <f t="shared" si="4"/>
        <v>5.4969334100000014</v>
      </c>
      <c r="I44" s="22">
        <f t="shared" si="2"/>
        <v>0.94218061400000153</v>
      </c>
    </row>
    <row r="45" spans="2:9" s="1" customFormat="1" ht="12.75" customHeight="1" x14ac:dyDescent="0.2">
      <c r="B45" s="19">
        <f t="shared" si="3"/>
        <v>43922</v>
      </c>
      <c r="C45" s="20">
        <f t="shared" si="1"/>
        <v>2020</v>
      </c>
      <c r="D45" s="20">
        <f t="shared" si="0"/>
        <v>4</v>
      </c>
      <c r="E45" s="22">
        <f>IF(B45&lt;Datas!$C$7,'tab1'!E45,NA())</f>
        <v>4.1023317920828104</v>
      </c>
      <c r="F45" s="22" t="e">
        <f>IF(B45&gt;=Datas!$C$6,'tab1'!E45,NA())</f>
        <v>#N/A</v>
      </c>
      <c r="G45" s="39">
        <f t="shared" ref="G45" si="31">G33</f>
        <v>4.004816903</v>
      </c>
      <c r="H45" s="39">
        <f t="shared" si="4"/>
        <v>5.0862247809999994</v>
      </c>
      <c r="I45" s="22">
        <f t="shared" si="2"/>
        <v>1.0814078779999994</v>
      </c>
    </row>
    <row r="46" spans="2:9" s="1" customFormat="1" ht="12.75" customHeight="1" x14ac:dyDescent="0.2">
      <c r="B46" s="19">
        <f t="shared" si="3"/>
        <v>43952</v>
      </c>
      <c r="C46" s="20">
        <f t="shared" si="1"/>
        <v>2020</v>
      </c>
      <c r="D46" s="20">
        <f t="shared" si="0"/>
        <v>5</v>
      </c>
      <c r="E46" s="22">
        <f>IF(B46&lt;Datas!$C$7,'tab1'!E46,NA())</f>
        <v>4.4665222078677944</v>
      </c>
      <c r="F46" s="22" t="e">
        <f>IF(B46&gt;=Datas!$C$6,'tab1'!E46,NA())</f>
        <v>#N/A</v>
      </c>
      <c r="G46" s="39">
        <f t="shared" ref="G46" si="32">G34</f>
        <v>3.7726032740000006</v>
      </c>
      <c r="H46" s="39">
        <f t="shared" si="4"/>
        <v>5.0223277170000014</v>
      </c>
      <c r="I46" s="22">
        <f t="shared" si="2"/>
        <v>1.2497244430000007</v>
      </c>
    </row>
    <row r="47" spans="2:9" s="1" customFormat="1" ht="12.75" customHeight="1" x14ac:dyDescent="0.2">
      <c r="B47" s="19">
        <f t="shared" si="3"/>
        <v>43983</v>
      </c>
      <c r="C47" s="20">
        <f t="shared" si="1"/>
        <v>2020</v>
      </c>
      <c r="D47" s="20">
        <f t="shared" si="0"/>
        <v>6</v>
      </c>
      <c r="E47" s="22">
        <f>IF(B47&lt;Datas!$C$7,'tab1'!E47,NA())</f>
        <v>4.8103891935195708</v>
      </c>
      <c r="F47" s="22" t="e">
        <f>IF(B47&gt;=Datas!$C$6,'tab1'!E47,NA())</f>
        <v>#N/A</v>
      </c>
      <c r="G47" s="39">
        <f t="shared" ref="G47" si="33">G35</f>
        <v>4.6532108409999999</v>
      </c>
      <c r="H47" s="39">
        <f t="shared" si="4"/>
        <v>5.1162059709999994</v>
      </c>
      <c r="I47" s="22">
        <f t="shared" si="2"/>
        <v>0.46299512999999948</v>
      </c>
    </row>
    <row r="48" spans="2:9" s="1" customFormat="1" ht="12.75" customHeight="1" x14ac:dyDescent="0.2">
      <c r="B48" s="19">
        <f t="shared" si="3"/>
        <v>44013</v>
      </c>
      <c r="C48" s="20">
        <f t="shared" si="1"/>
        <v>2020</v>
      </c>
      <c r="D48" s="20">
        <f t="shared" si="0"/>
        <v>7</v>
      </c>
      <c r="E48" s="22">
        <f>IF(B48&lt;Datas!$C$7,'tab1'!E48,NA())</f>
        <v>5.3585210528261396</v>
      </c>
      <c r="F48" s="22" t="e">
        <f>IF(B48&gt;=Datas!$C$6,'tab1'!E48,NA())</f>
        <v>#N/A</v>
      </c>
      <c r="G48" s="39">
        <f t="shared" ref="G48" si="34">G36</f>
        <v>4.8214644483259992</v>
      </c>
      <c r="H48" s="39">
        <f t="shared" si="4"/>
        <v>5.6176662089999985</v>
      </c>
      <c r="I48" s="22">
        <f t="shared" si="2"/>
        <v>0.79620176067399928</v>
      </c>
    </row>
    <row r="49" spans="2:9" s="1" customFormat="1" ht="12.75" customHeight="1" x14ac:dyDescent="0.2">
      <c r="B49" s="19">
        <f t="shared" si="3"/>
        <v>44044</v>
      </c>
      <c r="C49" s="20">
        <f t="shared" si="1"/>
        <v>2020</v>
      </c>
      <c r="D49" s="20">
        <f t="shared" si="0"/>
        <v>8</v>
      </c>
      <c r="E49" s="22">
        <f>IF(B49&lt;Datas!$C$7,'tab1'!E49,NA())</f>
        <v>5.2901727690964897</v>
      </c>
      <c r="F49" s="22" t="e">
        <f>IF(B49&gt;=Datas!$C$6,'tab1'!E49,NA())</f>
        <v>#N/A</v>
      </c>
      <c r="G49" s="39">
        <f t="shared" ref="G49" si="35">G37</f>
        <v>5.0015824903259993</v>
      </c>
      <c r="H49" s="39">
        <f t="shared" si="4"/>
        <v>5.7275430679999992</v>
      </c>
      <c r="I49" s="22">
        <f t="shared" si="2"/>
        <v>0.72596057767399991</v>
      </c>
    </row>
    <row r="50" spans="2:9" s="1" customFormat="1" ht="12.75" customHeight="1" x14ac:dyDescent="0.2">
      <c r="B50" s="19">
        <f t="shared" si="3"/>
        <v>44075</v>
      </c>
      <c r="C50" s="20">
        <f t="shared" si="1"/>
        <v>2020</v>
      </c>
      <c r="D50" s="20">
        <f t="shared" si="0"/>
        <v>9</v>
      </c>
      <c r="E50" s="22">
        <f>IF(B50&lt;Datas!$C$7,'tab1'!E50,NA())</f>
        <v>5.3646978838061177</v>
      </c>
      <c r="F50" s="22" t="e">
        <f>IF(B50&gt;=Datas!$C$6,'tab1'!E50,NA())</f>
        <v>#N/A</v>
      </c>
      <c r="G50" s="39">
        <f t="shared" ref="G50" si="36">G38</f>
        <v>4.7597009699999999</v>
      </c>
      <c r="H50" s="39">
        <f t="shared" si="4"/>
        <v>5.4178859380000004</v>
      </c>
      <c r="I50" s="22">
        <f t="shared" si="2"/>
        <v>0.65818496800000048</v>
      </c>
    </row>
    <row r="51" spans="2:9" s="1" customFormat="1" ht="12.75" customHeight="1" x14ac:dyDescent="0.2">
      <c r="B51" s="19">
        <f t="shared" si="3"/>
        <v>44105</v>
      </c>
      <c r="C51" s="20">
        <f t="shared" si="1"/>
        <v>2020</v>
      </c>
      <c r="D51" s="20">
        <f t="shared" si="0"/>
        <v>10</v>
      </c>
      <c r="E51" s="22">
        <f>IF(B51&lt;Datas!$C$7,'tab1'!E51,NA())</f>
        <v>5.6723004842542561</v>
      </c>
      <c r="F51" s="22" t="e">
        <f>IF(B51&gt;=Datas!$C$6,'tab1'!E51,NA())</f>
        <v>#N/A</v>
      </c>
      <c r="G51" s="39">
        <f t="shared" ref="G51" si="37">G39</f>
        <v>4.915778463641999</v>
      </c>
      <c r="H51" s="39">
        <f t="shared" si="4"/>
        <v>5.6233295819999984</v>
      </c>
      <c r="I51" s="22">
        <f t="shared" si="2"/>
        <v>0.70755111835799944</v>
      </c>
    </row>
    <row r="52" spans="2:9" s="1" customFormat="1" ht="12.75" customHeight="1" x14ac:dyDescent="0.2">
      <c r="B52" s="19">
        <f t="shared" si="3"/>
        <v>44136</v>
      </c>
      <c r="C52" s="20">
        <f t="shared" si="1"/>
        <v>2020</v>
      </c>
      <c r="D52" s="20">
        <f t="shared" si="0"/>
        <v>11</v>
      </c>
      <c r="E52" s="22">
        <f>IF(B52&lt;Datas!$C$7,'tab1'!E52,NA())</f>
        <v>5.0202832399910715</v>
      </c>
      <c r="F52" s="22" t="e">
        <f>IF(B52&gt;=Datas!$C$6,'tab1'!E52,NA())</f>
        <v>#N/A</v>
      </c>
      <c r="G52" s="39">
        <f t="shared" ref="G52" si="38">G40</f>
        <v>4.6406819250819993</v>
      </c>
      <c r="H52" s="39">
        <f t="shared" si="4"/>
        <v>5.1065889640000002</v>
      </c>
      <c r="I52" s="22">
        <f t="shared" si="2"/>
        <v>0.46590703891800089</v>
      </c>
    </row>
    <row r="53" spans="2:9" s="1" customFormat="1" ht="12.75" customHeight="1" x14ac:dyDescent="0.2">
      <c r="B53" s="19">
        <f t="shared" si="3"/>
        <v>44166</v>
      </c>
      <c r="C53" s="20">
        <f t="shared" si="1"/>
        <v>2020</v>
      </c>
      <c r="D53" s="20">
        <f t="shared" si="0"/>
        <v>12</v>
      </c>
      <c r="E53" s="22">
        <f>IF(B53&lt;Datas!$C$7,'tab1'!E53,NA())</f>
        <v>4.7959220631468567</v>
      </c>
      <c r="F53" s="22" t="e">
        <f>IF(B53&gt;=Datas!$C$6,'tab1'!E53,NA())</f>
        <v>#N/A</v>
      </c>
      <c r="G53" s="39">
        <f t="shared" ref="G53" si="39">G41</f>
        <v>4.2512262490619994</v>
      </c>
      <c r="H53" s="39">
        <f t="shared" si="4"/>
        <v>4.9347200000000004</v>
      </c>
      <c r="I53" s="22">
        <f t="shared" si="2"/>
        <v>0.68349375093800102</v>
      </c>
    </row>
    <row r="54" spans="2:9" s="1" customFormat="1" ht="12.75" customHeight="1" x14ac:dyDescent="0.2">
      <c r="B54" s="19">
        <f t="shared" si="3"/>
        <v>44197</v>
      </c>
      <c r="C54" s="20">
        <f t="shared" si="1"/>
        <v>2021</v>
      </c>
      <c r="D54" s="20">
        <f t="shared" si="0"/>
        <v>1</v>
      </c>
      <c r="E54" s="22">
        <f>IF(B54&lt;Datas!$C$7,'tab1'!E54,NA())</f>
        <v>4.6248352896311857</v>
      </c>
      <c r="F54" s="22" t="e">
        <f>IF(B54&gt;=Datas!$C$6,'tab1'!E54,NA())</f>
        <v>#N/A</v>
      </c>
      <c r="G54" s="39">
        <f t="shared" ref="G54" si="40">G42</f>
        <v>3.9591666520779998</v>
      </c>
      <c r="H54" s="39">
        <f t="shared" si="4"/>
        <v>4.5239788600000006</v>
      </c>
      <c r="I54" s="22">
        <f t="shared" si="2"/>
        <v>0.56481220792200082</v>
      </c>
    </row>
    <row r="55" spans="2:9" s="1" customFormat="1" ht="12.75" customHeight="1" x14ac:dyDescent="0.2">
      <c r="B55" s="19">
        <f t="shared" si="3"/>
        <v>44228</v>
      </c>
      <c r="C55" s="20">
        <f t="shared" si="1"/>
        <v>2021</v>
      </c>
      <c r="D55" s="20">
        <f t="shared" si="0"/>
        <v>2</v>
      </c>
      <c r="E55" s="22">
        <f>IF(B55&lt;Datas!$C$7,'tab1'!E55,NA())</f>
        <v>4.5396045303475914</v>
      </c>
      <c r="F55" s="22" t="e">
        <f>IF(B55&gt;=Datas!$C$6,'tab1'!E55,NA())</f>
        <v>#N/A</v>
      </c>
      <c r="G55" s="39">
        <f t="shared" ref="G55" si="41">G43</f>
        <v>4.0349464361620004</v>
      </c>
      <c r="H55" s="39">
        <f t="shared" si="4"/>
        <v>4.5142315230000003</v>
      </c>
      <c r="I55" s="22">
        <f t="shared" si="2"/>
        <v>0.47928508683799986</v>
      </c>
    </row>
    <row r="56" spans="2:9" s="1" customFormat="1" ht="12.75" customHeight="1" x14ac:dyDescent="0.2">
      <c r="B56" s="19">
        <f t="shared" si="3"/>
        <v>44256</v>
      </c>
      <c r="C56" s="20">
        <f t="shared" si="1"/>
        <v>2021</v>
      </c>
      <c r="D56" s="20">
        <f t="shared" si="0"/>
        <v>3</v>
      </c>
      <c r="E56" s="22">
        <f>IF(B56&lt;Datas!$C$7,'tab1'!E56,NA())</f>
        <v>5.6193398351912425</v>
      </c>
      <c r="F56" s="22" t="e">
        <f>IF(B56&gt;=Datas!$C$6,'tab1'!E56,NA())</f>
        <v>#N/A</v>
      </c>
      <c r="G56" s="39">
        <f t="shared" ref="G56" si="42">G44</f>
        <v>4.5547527959999998</v>
      </c>
      <c r="H56" s="39">
        <f t="shared" si="4"/>
        <v>5.4969334100000014</v>
      </c>
      <c r="I56" s="22">
        <f t="shared" si="2"/>
        <v>0.94218061400000153</v>
      </c>
    </row>
    <row r="57" spans="2:9" s="1" customFormat="1" ht="12.75" customHeight="1" x14ac:dyDescent="0.2">
      <c r="B57" s="19">
        <f t="shared" si="3"/>
        <v>44287</v>
      </c>
      <c r="C57" s="20">
        <f t="shared" si="1"/>
        <v>2021</v>
      </c>
      <c r="D57" s="20">
        <f t="shared" si="0"/>
        <v>4</v>
      </c>
      <c r="E57" s="22">
        <f>IF(B57&lt;Datas!$C$7,'tab1'!E57,NA())</f>
        <v>5.1994219254514622</v>
      </c>
      <c r="F57" s="22" t="e">
        <f>IF(B57&gt;=Datas!$C$6,'tab1'!E57,NA())</f>
        <v>#N/A</v>
      </c>
      <c r="G57" s="39">
        <f t="shared" ref="G57" si="43">G45</f>
        <v>4.004816903</v>
      </c>
      <c r="H57" s="39">
        <f t="shared" si="4"/>
        <v>5.0862247809999994</v>
      </c>
      <c r="I57" s="22">
        <f t="shared" si="2"/>
        <v>1.0814078779999994</v>
      </c>
    </row>
    <row r="58" spans="2:9" s="1" customFormat="1" ht="12.75" customHeight="1" x14ac:dyDescent="0.2">
      <c r="B58" s="19">
        <f t="shared" si="3"/>
        <v>44317</v>
      </c>
      <c r="C58" s="20">
        <f t="shared" si="1"/>
        <v>2021</v>
      </c>
      <c r="D58" s="20">
        <f t="shared" si="0"/>
        <v>5</v>
      </c>
      <c r="E58" s="22">
        <f>IF(B58&lt;Datas!$C$7,'tab1'!E58,NA())</f>
        <v>5.1343004100445109</v>
      </c>
      <c r="F58" s="22" t="e">
        <f>IF(B58&gt;=Datas!$C$6,'tab1'!E58,NA())</f>
        <v>#N/A</v>
      </c>
      <c r="G58" s="39">
        <f t="shared" ref="G58" si="44">G46</f>
        <v>3.7726032740000006</v>
      </c>
      <c r="H58" s="39">
        <f t="shared" si="4"/>
        <v>5.0223277170000014</v>
      </c>
      <c r="I58" s="22">
        <f t="shared" si="2"/>
        <v>1.2497244430000007</v>
      </c>
    </row>
    <row r="59" spans="2:9" s="1" customFormat="1" ht="12.75" customHeight="1" x14ac:dyDescent="0.2">
      <c r="B59" s="19">
        <f t="shared" si="3"/>
        <v>44348</v>
      </c>
      <c r="C59" s="20">
        <f t="shared" si="1"/>
        <v>2021</v>
      </c>
      <c r="D59" s="20">
        <f t="shared" si="0"/>
        <v>6</v>
      </c>
      <c r="E59" s="22">
        <f>IF(B59&lt;Datas!$C$7,'tab1'!E59,NA())</f>
        <v>5.2303251352821292</v>
      </c>
      <c r="F59" s="22" t="e">
        <f>IF(B59&gt;=Datas!$C$6,'tab1'!E59,NA())</f>
        <v>#N/A</v>
      </c>
      <c r="G59" s="39">
        <f t="shared" ref="G59" si="45">G47</f>
        <v>4.6532108409999999</v>
      </c>
      <c r="H59" s="39">
        <f t="shared" si="4"/>
        <v>5.1162059709999994</v>
      </c>
      <c r="I59" s="22">
        <f t="shared" si="2"/>
        <v>0.46299512999999948</v>
      </c>
    </row>
    <row r="60" spans="2:9" s="1" customFormat="1" ht="12.75" customHeight="1" x14ac:dyDescent="0.2">
      <c r="B60" s="19">
        <f t="shared" si="3"/>
        <v>44378</v>
      </c>
      <c r="C60" s="20">
        <f t="shared" si="1"/>
        <v>2021</v>
      </c>
      <c r="D60" s="20">
        <f t="shared" si="0"/>
        <v>7</v>
      </c>
      <c r="E60" s="22">
        <f>IF(B60&lt;Datas!$C$7,'tab1'!E60,NA())</f>
        <v>5.7429537367156236</v>
      </c>
      <c r="F60" s="22" t="e">
        <f>IF(B60&gt;=Datas!$C$6,'tab1'!E60,NA())</f>
        <v>#N/A</v>
      </c>
      <c r="G60" s="39">
        <f t="shared" ref="G60" si="46">G48</f>
        <v>4.8214644483259992</v>
      </c>
      <c r="H60" s="39">
        <f t="shared" si="4"/>
        <v>5.6176662089999985</v>
      </c>
      <c r="I60" s="22">
        <f t="shared" si="2"/>
        <v>0.79620176067399928</v>
      </c>
    </row>
    <row r="61" spans="2:9" s="1" customFormat="1" ht="12.75" customHeight="1" x14ac:dyDescent="0.2">
      <c r="B61" s="19">
        <f t="shared" si="3"/>
        <v>44409</v>
      </c>
      <c r="C61" s="20">
        <f t="shared" si="1"/>
        <v>2021</v>
      </c>
      <c r="D61" s="20">
        <f t="shared" si="0"/>
        <v>8</v>
      </c>
      <c r="E61" s="22">
        <f>IF(B61&lt;Datas!$C$7,'tab1'!E61,NA())</f>
        <v>5.8552208499699159</v>
      </c>
      <c r="F61" s="22" t="e">
        <f>IF(B61&gt;=Datas!$C$6,'tab1'!E61,NA())</f>
        <v>#N/A</v>
      </c>
      <c r="G61" s="39">
        <f t="shared" ref="G61" si="47">G49</f>
        <v>5.0015824903259993</v>
      </c>
      <c r="H61" s="39">
        <f t="shared" si="4"/>
        <v>5.7275430679999992</v>
      </c>
      <c r="I61" s="22">
        <f t="shared" si="2"/>
        <v>0.72596057767399991</v>
      </c>
    </row>
    <row r="62" spans="2:9" s="1" customFormat="1" ht="12.75" customHeight="1" x14ac:dyDescent="0.2">
      <c r="B62" s="19">
        <f t="shared" si="3"/>
        <v>44440</v>
      </c>
      <c r="C62" s="20">
        <f t="shared" si="1"/>
        <v>2021</v>
      </c>
      <c r="D62" s="20">
        <f t="shared" si="0"/>
        <v>9</v>
      </c>
      <c r="E62" s="22">
        <f>IF(B62&lt;Datas!$C$7,'tab1'!E62,NA())</f>
        <v>5.5387152783391418</v>
      </c>
      <c r="F62" s="22" t="e">
        <f>IF(B62&gt;=Datas!$C$6,'tab1'!E62,NA())</f>
        <v>#N/A</v>
      </c>
      <c r="G62" s="39">
        <f t="shared" ref="G62" si="48">G50</f>
        <v>4.7597009699999999</v>
      </c>
      <c r="H62" s="39">
        <f t="shared" si="4"/>
        <v>5.4178859380000004</v>
      </c>
      <c r="I62" s="22">
        <f t="shared" si="2"/>
        <v>0.65818496800000048</v>
      </c>
    </row>
    <row r="63" spans="2:9" s="1" customFormat="1" ht="12.75" customHeight="1" x14ac:dyDescent="0.2">
      <c r="B63" s="19">
        <f t="shared" si="3"/>
        <v>44470</v>
      </c>
      <c r="C63" s="20">
        <f t="shared" si="1"/>
        <v>2021</v>
      </c>
      <c r="D63" s="20">
        <f t="shared" si="0"/>
        <v>10</v>
      </c>
      <c r="E63" s="22">
        <f>IF(B63&lt;Datas!$C$7,'tab1'!E63,NA())</f>
        <v>5.7486392996542444</v>
      </c>
      <c r="F63" s="22" t="e">
        <f>IF(B63&gt;=Datas!$C$6,'tab1'!E63,NA())</f>
        <v>#N/A</v>
      </c>
      <c r="G63" s="39">
        <f t="shared" ref="G63" si="49">G51</f>
        <v>4.915778463641999</v>
      </c>
      <c r="H63" s="39">
        <f t="shared" si="4"/>
        <v>5.6233295819999984</v>
      </c>
      <c r="I63" s="22">
        <f t="shared" si="2"/>
        <v>0.70755111835799944</v>
      </c>
    </row>
    <row r="64" spans="2:9" s="1" customFormat="1" ht="12.75" customHeight="1" x14ac:dyDescent="0.2">
      <c r="B64" s="19">
        <f t="shared" si="3"/>
        <v>44501</v>
      </c>
      <c r="C64" s="20">
        <f t="shared" si="1"/>
        <v>2021</v>
      </c>
      <c r="D64" s="20">
        <f t="shared" si="0"/>
        <v>11</v>
      </c>
      <c r="E64" s="22">
        <f>IF(B64&lt;Datas!$C$7,'tab1'!E64,NA())</f>
        <v>5.2205133082202941</v>
      </c>
      <c r="F64" s="22" t="e">
        <f>IF(B64&gt;=Datas!$C$6,'tab1'!E64,NA())</f>
        <v>#N/A</v>
      </c>
      <c r="G64" s="39">
        <f t="shared" ref="G64" si="50">G52</f>
        <v>4.6406819250819993</v>
      </c>
      <c r="H64" s="39">
        <f t="shared" si="4"/>
        <v>5.1065889640000002</v>
      </c>
      <c r="I64" s="22">
        <f t="shared" si="2"/>
        <v>0.46590703891800089</v>
      </c>
    </row>
    <row r="65" spans="2:9" s="1" customFormat="1" ht="12.75" customHeight="1" x14ac:dyDescent="0.2">
      <c r="B65" s="19">
        <f t="shared" si="3"/>
        <v>44531</v>
      </c>
      <c r="C65" s="20">
        <f t="shared" si="1"/>
        <v>2021</v>
      </c>
      <c r="D65" s="20">
        <f t="shared" si="0"/>
        <v>12</v>
      </c>
      <c r="E65" s="22">
        <f>IF(B65&lt;Datas!$C$7,'tab1'!E65,NA())</f>
        <v>5.0446975569722188</v>
      </c>
      <c r="F65" s="22" t="e">
        <f>IF(B65&gt;=Datas!$C$6,'tab1'!E65,NA())</f>
        <v>#N/A</v>
      </c>
      <c r="G65" s="39">
        <f t="shared" ref="G65" si="51">G53</f>
        <v>4.2512262490619994</v>
      </c>
      <c r="H65" s="39">
        <f t="shared" si="4"/>
        <v>4.9347200000000004</v>
      </c>
      <c r="I65" s="22">
        <f t="shared" si="2"/>
        <v>0.68349375093800102</v>
      </c>
    </row>
    <row r="66" spans="2:9" s="1" customFormat="1" ht="12.75" customHeight="1" x14ac:dyDescent="0.2">
      <c r="B66" s="19">
        <f t="shared" si="3"/>
        <v>44562</v>
      </c>
      <c r="C66" s="20">
        <f t="shared" si="1"/>
        <v>2022</v>
      </c>
      <c r="D66" s="20">
        <f t="shared" si="0"/>
        <v>1</v>
      </c>
      <c r="E66" s="22">
        <f>IF(B66&lt;Datas!$C$7,'tab1'!E66,NA())</f>
        <v>4.740508325566843</v>
      </c>
      <c r="F66" s="22" t="e">
        <f>IF(B66&gt;=Datas!$C$6,'tab1'!E66,NA())</f>
        <v>#N/A</v>
      </c>
      <c r="G66" s="39">
        <f t="shared" ref="G66" si="52">G54</f>
        <v>3.9591666520779998</v>
      </c>
      <c r="H66" s="39">
        <f t="shared" si="4"/>
        <v>4.5239788600000006</v>
      </c>
      <c r="I66" s="22">
        <f t="shared" si="2"/>
        <v>0.56481220792200082</v>
      </c>
    </row>
    <row r="67" spans="2:9" s="1" customFormat="1" ht="12.75" customHeight="1" x14ac:dyDescent="0.2">
      <c r="B67" s="19">
        <f t="shared" si="3"/>
        <v>44593</v>
      </c>
      <c r="C67" s="20">
        <f t="shared" si="1"/>
        <v>2022</v>
      </c>
      <c r="D67" s="20">
        <f t="shared" si="0"/>
        <v>2</v>
      </c>
      <c r="E67" s="22">
        <f>IF(B67&lt;Datas!$C$7,'tab1'!E67,NA())</f>
        <v>5.0318671734828682</v>
      </c>
      <c r="F67" s="22" t="e">
        <f>IF(B67&gt;=Datas!$C$6,'tab1'!E67,NA())</f>
        <v>#N/A</v>
      </c>
      <c r="G67" s="39">
        <f t="shared" ref="G67" si="53">G55</f>
        <v>4.0349464361620004</v>
      </c>
      <c r="H67" s="39">
        <f t="shared" si="4"/>
        <v>4.5142315230000003</v>
      </c>
      <c r="I67" s="22">
        <f t="shared" si="2"/>
        <v>0.47928508683799986</v>
      </c>
    </row>
    <row r="68" spans="2:9" s="1" customFormat="1" ht="12.75" customHeight="1" x14ac:dyDescent="0.2">
      <c r="B68" s="19">
        <f t="shared" si="3"/>
        <v>44621</v>
      </c>
      <c r="C68" s="20">
        <f t="shared" si="1"/>
        <v>2022</v>
      </c>
      <c r="D68" s="20">
        <f t="shared" si="0"/>
        <v>3</v>
      </c>
      <c r="E68" s="22">
        <f>IF(B68&lt;Datas!$C$7,'tab1'!E68,NA())</f>
        <v>5.5768431200418638</v>
      </c>
      <c r="F68" s="22" t="e">
        <f>IF(B68&gt;=Datas!$C$6,'tab1'!E68,NA())</f>
        <v>#N/A</v>
      </c>
      <c r="G68" s="39">
        <f t="shared" ref="G68" si="54">G56</f>
        <v>4.5547527959999998</v>
      </c>
      <c r="H68" s="39">
        <f t="shared" si="4"/>
        <v>5.4969334100000014</v>
      </c>
      <c r="I68" s="22">
        <f t="shared" si="2"/>
        <v>0.94218061400000153</v>
      </c>
    </row>
    <row r="69" spans="2:9" s="1" customFormat="1" ht="12.75" customHeight="1" x14ac:dyDescent="0.2">
      <c r="B69" s="19">
        <f t="shared" si="3"/>
        <v>44652</v>
      </c>
      <c r="C69" s="20">
        <f t="shared" si="1"/>
        <v>2022</v>
      </c>
      <c r="D69" s="20">
        <f t="shared" si="0"/>
        <v>4</v>
      </c>
      <c r="E69" s="22">
        <f>IF(B69&lt;Datas!$C$7,'tab1'!E69,NA())</f>
        <v>5.0954952455579052</v>
      </c>
      <c r="F69" s="22" t="e">
        <f>IF(B69&gt;=Datas!$C$6,'tab1'!E69,NA())</f>
        <v>#N/A</v>
      </c>
      <c r="G69" s="39">
        <f t="shared" ref="G69" si="55">G57</f>
        <v>4.004816903</v>
      </c>
      <c r="H69" s="39">
        <f t="shared" si="4"/>
        <v>5.0862247809999994</v>
      </c>
      <c r="I69" s="22">
        <f t="shared" si="2"/>
        <v>1.0814078779999994</v>
      </c>
    </row>
    <row r="70" spans="2:9" s="1" customFormat="1" ht="12.75" customHeight="1" x14ac:dyDescent="0.2">
      <c r="B70" s="19">
        <f t="shared" si="3"/>
        <v>44682</v>
      </c>
      <c r="C70" s="20">
        <f t="shared" si="1"/>
        <v>2022</v>
      </c>
      <c r="D70" s="20">
        <f t="shared" ref="D70:D89" si="56">MONTH(B70)</f>
        <v>5</v>
      </c>
      <c r="E70" s="22">
        <f>IF(B70&lt;Datas!$C$7,'tab1'!E70,NA())</f>
        <v>5.4570960999357228</v>
      </c>
      <c r="F70" s="22" t="e">
        <f>IF(B70&gt;=Datas!$C$6,'tab1'!E70,NA())</f>
        <v>#N/A</v>
      </c>
      <c r="G70" s="39">
        <f t="shared" ref="G70" si="57">G58</f>
        <v>3.7726032740000006</v>
      </c>
      <c r="H70" s="39">
        <f t="shared" si="4"/>
        <v>5.0223277170000014</v>
      </c>
      <c r="I70" s="22">
        <f t="shared" si="2"/>
        <v>1.2497244430000007</v>
      </c>
    </row>
    <row r="71" spans="2:9" s="1" customFormat="1" ht="12.75" customHeight="1" x14ac:dyDescent="0.2">
      <c r="B71" s="19">
        <f t="shared" si="3"/>
        <v>44713</v>
      </c>
      <c r="C71" s="20">
        <f t="shared" ref="C71:C89" si="58">YEAR(B71)</f>
        <v>2022</v>
      </c>
      <c r="D71" s="20">
        <f t="shared" si="56"/>
        <v>6</v>
      </c>
      <c r="E71" s="22">
        <f>IF(B71&lt;Datas!$C$7,'tab1'!E71,NA())</f>
        <v>5.2432560650061983</v>
      </c>
      <c r="F71" s="22">
        <f>IF(B71&gt;=Datas!$C$6,'tab1'!E71,NA())</f>
        <v>5.2432560650061983</v>
      </c>
      <c r="G71" s="39">
        <f t="shared" ref="G71" si="59">G59</f>
        <v>4.6532108409999999</v>
      </c>
      <c r="H71" s="39">
        <f t="shared" si="4"/>
        <v>5.1162059709999994</v>
      </c>
      <c r="I71" s="22">
        <f t="shared" ref="I71:I89" si="60">H71-G71</f>
        <v>0.46299512999999948</v>
      </c>
    </row>
    <row r="72" spans="2:9" s="1" customFormat="1" ht="12.75" customHeight="1" x14ac:dyDescent="0.2">
      <c r="B72" s="19">
        <f t="shared" ref="B72:B89" si="61">EDATE(B71,1)</f>
        <v>44743</v>
      </c>
      <c r="C72" s="20">
        <f t="shared" si="58"/>
        <v>2022</v>
      </c>
      <c r="D72" s="20">
        <f t="shared" si="56"/>
        <v>7</v>
      </c>
      <c r="E72" s="22" t="e">
        <f>IF(B72&lt;Datas!$C$7,'tab1'!E72,NA())</f>
        <v>#N/A</v>
      </c>
      <c r="F72" s="22">
        <f>IF(B72&gt;=Datas!$C$6,'tab1'!E72,NA())</f>
        <v>5.7113443818409335</v>
      </c>
      <c r="G72" s="39">
        <f t="shared" ref="G72" si="62">G60</f>
        <v>4.8214644483259992</v>
      </c>
      <c r="H72" s="39">
        <f t="shared" si="4"/>
        <v>5.6176662089999985</v>
      </c>
      <c r="I72" s="22">
        <f t="shared" si="60"/>
        <v>0.79620176067399928</v>
      </c>
    </row>
    <row r="73" spans="2:9" s="1" customFormat="1" ht="12.75" customHeight="1" x14ac:dyDescent="0.2">
      <c r="B73" s="19">
        <f t="shared" si="61"/>
        <v>44774</v>
      </c>
      <c r="C73" s="20">
        <f t="shared" si="58"/>
        <v>2022</v>
      </c>
      <c r="D73" s="20">
        <f t="shared" si="56"/>
        <v>8</v>
      </c>
      <c r="E73" s="22" t="e">
        <f>IF(B73&lt;Datas!$C$7,'tab1'!E73,NA())</f>
        <v>#N/A</v>
      </c>
      <c r="F73" s="22">
        <f>IF(B73&gt;=Datas!$C$6,'tab1'!E73,NA())</f>
        <v>5.8720530996803895</v>
      </c>
      <c r="G73" s="39">
        <f t="shared" ref="G73" si="63">G61</f>
        <v>5.0015824903259993</v>
      </c>
      <c r="H73" s="39">
        <f t="shared" si="4"/>
        <v>5.7275430679999992</v>
      </c>
      <c r="I73" s="22">
        <f t="shared" si="60"/>
        <v>0.72596057767399991</v>
      </c>
    </row>
    <row r="74" spans="2:9" s="1" customFormat="1" ht="12.75" customHeight="1" x14ac:dyDescent="0.2">
      <c r="B74" s="19">
        <f t="shared" si="61"/>
        <v>44805</v>
      </c>
      <c r="C74" s="20">
        <f t="shared" si="58"/>
        <v>2022</v>
      </c>
      <c r="D74" s="20">
        <f t="shared" si="56"/>
        <v>9</v>
      </c>
      <c r="E74" s="22" t="e">
        <f>IF(B74&lt;Datas!$C$7,'tab1'!E74,NA())</f>
        <v>#N/A</v>
      </c>
      <c r="F74" s="22">
        <f>IF(B74&gt;=Datas!$C$6,'tab1'!E74,NA())</f>
        <v>5.6916411169591026</v>
      </c>
      <c r="G74" s="39">
        <f t="shared" ref="G74" si="64">G62</f>
        <v>4.7597009699999999</v>
      </c>
      <c r="H74" s="39">
        <f t="shared" si="4"/>
        <v>5.4178859380000004</v>
      </c>
      <c r="I74" s="22">
        <f t="shared" si="60"/>
        <v>0.65818496800000048</v>
      </c>
    </row>
    <row r="75" spans="2:9" s="1" customFormat="1" ht="12.75" customHeight="1" x14ac:dyDescent="0.2">
      <c r="B75" s="19">
        <f t="shared" si="61"/>
        <v>44835</v>
      </c>
      <c r="C75" s="20">
        <f t="shared" si="58"/>
        <v>2022</v>
      </c>
      <c r="D75" s="20">
        <f t="shared" si="56"/>
        <v>10</v>
      </c>
      <c r="E75" s="22" t="e">
        <f>IF(B75&lt;Datas!$C$7,'tab1'!E75,NA())</f>
        <v>#N/A</v>
      </c>
      <c r="F75" s="22">
        <f>IF(B75&gt;=Datas!$C$6,'tab1'!E75,NA())</f>
        <v>5.8992484325641126</v>
      </c>
      <c r="G75" s="39">
        <f t="shared" ref="G75" si="65">G63</f>
        <v>4.915778463641999</v>
      </c>
      <c r="H75" s="39">
        <f t="shared" si="4"/>
        <v>5.6233295819999984</v>
      </c>
      <c r="I75" s="22">
        <f t="shared" si="60"/>
        <v>0.70755111835799944</v>
      </c>
    </row>
    <row r="76" spans="2:9" s="1" customFormat="1" ht="12.75" customHeight="1" x14ac:dyDescent="0.2">
      <c r="B76" s="19">
        <f t="shared" si="61"/>
        <v>44866</v>
      </c>
      <c r="C76" s="20">
        <f t="shared" si="58"/>
        <v>2022</v>
      </c>
      <c r="D76" s="20">
        <f t="shared" si="56"/>
        <v>11</v>
      </c>
      <c r="E76" s="22" t="e">
        <f>IF(B76&lt;Datas!$C$7,'tab1'!E76,NA())</f>
        <v>#N/A</v>
      </c>
      <c r="F76" s="22">
        <f>IF(B76&gt;=Datas!$C$6,'tab1'!E76,NA())</f>
        <v>5.4981787383306449</v>
      </c>
      <c r="G76" s="39">
        <f t="shared" ref="G76" si="66">G64</f>
        <v>4.6406819250819993</v>
      </c>
      <c r="H76" s="39">
        <f t="shared" si="4"/>
        <v>5.1065889640000002</v>
      </c>
      <c r="I76" s="22">
        <f t="shared" si="60"/>
        <v>0.46590703891800089</v>
      </c>
    </row>
    <row r="77" spans="2:9" s="1" customFormat="1" ht="12.75" customHeight="1" x14ac:dyDescent="0.2">
      <c r="B77" s="19">
        <f t="shared" si="61"/>
        <v>44896</v>
      </c>
      <c r="C77" s="20">
        <f t="shared" si="58"/>
        <v>2022</v>
      </c>
      <c r="D77" s="20">
        <f t="shared" si="56"/>
        <v>12</v>
      </c>
      <c r="E77" s="22" t="e">
        <f>IF(B77&lt;Datas!$C$7,'tab1'!E77,NA())</f>
        <v>#N/A</v>
      </c>
      <c r="F77" s="22">
        <f>IF(B77&gt;=Datas!$C$6,'tab1'!E77,NA())</f>
        <v>5.2322476560011841</v>
      </c>
      <c r="G77" s="39">
        <f t="shared" ref="G77" si="67">G65</f>
        <v>4.2512262490619994</v>
      </c>
      <c r="H77" s="39">
        <f t="shared" si="4"/>
        <v>4.9347200000000004</v>
      </c>
      <c r="I77" s="22">
        <f t="shared" si="60"/>
        <v>0.68349375093800102</v>
      </c>
    </row>
    <row r="78" spans="2:9" s="1" customFormat="1" ht="12.75" customHeight="1" x14ac:dyDescent="0.2">
      <c r="B78" s="19">
        <f t="shared" si="61"/>
        <v>44927</v>
      </c>
      <c r="C78" s="20">
        <f t="shared" si="58"/>
        <v>2023</v>
      </c>
      <c r="D78" s="20">
        <f t="shared" si="56"/>
        <v>1</v>
      </c>
      <c r="E78" s="22" t="e">
        <f>IF(B78&lt;Datas!$C$7,'tab1'!E78,NA())</f>
        <v>#N/A</v>
      </c>
      <c r="F78" s="22">
        <f>IF(B78&gt;=Datas!$C$6,'tab1'!E78,NA())</f>
        <v>5.0233409619679801</v>
      </c>
      <c r="G78" s="39">
        <f t="shared" ref="G78" si="68">G66</f>
        <v>3.9591666520779998</v>
      </c>
      <c r="H78" s="39">
        <f t="shared" si="4"/>
        <v>4.5239788600000006</v>
      </c>
      <c r="I78" s="22">
        <f t="shared" si="60"/>
        <v>0.56481220792200082</v>
      </c>
    </row>
    <row r="79" spans="2:9" s="1" customFormat="1" ht="12.75" customHeight="1" x14ac:dyDescent="0.2">
      <c r="B79" s="19">
        <f t="shared" si="61"/>
        <v>44958</v>
      </c>
      <c r="C79" s="20">
        <f t="shared" si="58"/>
        <v>2023</v>
      </c>
      <c r="D79" s="20">
        <f t="shared" si="56"/>
        <v>2</v>
      </c>
      <c r="E79" s="22" t="e">
        <f>IF(B79&lt;Datas!$C$7,'tab1'!E79,NA())</f>
        <v>#N/A</v>
      </c>
      <c r="F79" s="22">
        <f>IF(B79&gt;=Datas!$C$6,'tab1'!E79,NA())</f>
        <v>5.0813519625222856</v>
      </c>
      <c r="G79" s="39">
        <f t="shared" ref="G79" si="69">G67</f>
        <v>4.0349464361620004</v>
      </c>
      <c r="H79" s="39">
        <f t="shared" si="4"/>
        <v>4.5142315230000003</v>
      </c>
      <c r="I79" s="22">
        <f t="shared" si="60"/>
        <v>0.47928508683799986</v>
      </c>
    </row>
    <row r="80" spans="2:9" s="1" customFormat="1" ht="12.75" customHeight="1" x14ac:dyDescent="0.2">
      <c r="B80" s="19">
        <f t="shared" si="61"/>
        <v>44986</v>
      </c>
      <c r="C80" s="20">
        <f t="shared" si="58"/>
        <v>2023</v>
      </c>
      <c r="D80" s="20">
        <f t="shared" si="56"/>
        <v>3</v>
      </c>
      <c r="E80" s="22" t="e">
        <f>IF(B80&lt;Datas!$C$7,'tab1'!E80,NA())</f>
        <v>#N/A</v>
      </c>
      <c r="F80" s="22">
        <f>IF(B80&gt;=Datas!$C$6,'tab1'!E80,NA())</f>
        <v>5.7286264881561415</v>
      </c>
      <c r="G80" s="39">
        <f t="shared" ref="G80" si="70">G68</f>
        <v>4.5547527959999998</v>
      </c>
      <c r="H80" s="39">
        <f t="shared" si="4"/>
        <v>5.4969334100000014</v>
      </c>
      <c r="I80" s="22">
        <f t="shared" si="60"/>
        <v>0.94218061400000153</v>
      </c>
    </row>
    <row r="81" spans="1:14" s="1" customFormat="1" ht="12.75" customHeight="1" x14ac:dyDescent="0.2">
      <c r="B81" s="19">
        <f t="shared" si="61"/>
        <v>45017</v>
      </c>
      <c r="C81" s="20">
        <f t="shared" si="58"/>
        <v>2023</v>
      </c>
      <c r="D81" s="20">
        <f t="shared" si="56"/>
        <v>4</v>
      </c>
      <c r="E81" s="22" t="e">
        <f>IF(B81&lt;Datas!$C$7,'tab1'!E81,NA())</f>
        <v>#N/A</v>
      </c>
      <c r="F81" s="22">
        <f>IF(B81&gt;=Datas!$C$6,'tab1'!E81,NA())</f>
        <v>5.4043175310375045</v>
      </c>
      <c r="G81" s="39">
        <f t="shared" ref="G81" si="71">G69</f>
        <v>4.004816903</v>
      </c>
      <c r="H81" s="39">
        <f t="shared" si="4"/>
        <v>5.0862247809999994</v>
      </c>
      <c r="I81" s="22">
        <f t="shared" si="60"/>
        <v>1.0814078779999994</v>
      </c>
    </row>
    <row r="82" spans="1:14" s="1" customFormat="1" ht="12.75" customHeight="1" x14ac:dyDescent="0.2">
      <c r="B82" s="19">
        <f t="shared" si="61"/>
        <v>45047</v>
      </c>
      <c r="C82" s="20">
        <f t="shared" si="58"/>
        <v>2023</v>
      </c>
      <c r="D82" s="20">
        <f t="shared" si="56"/>
        <v>5</v>
      </c>
      <c r="E82" s="22" t="e">
        <f>IF(B82&lt;Datas!$C$7,'tab1'!E82,NA())</f>
        <v>#N/A</v>
      </c>
      <c r="F82" s="22">
        <f>IF(B82&gt;=Datas!$C$6,'tab1'!E82,NA())</f>
        <v>5.512118259185887</v>
      </c>
      <c r="G82" s="39">
        <f t="shared" ref="G82:H82" si="72">G70</f>
        <v>3.7726032740000006</v>
      </c>
      <c r="H82" s="39">
        <f t="shared" si="72"/>
        <v>5.0223277170000014</v>
      </c>
      <c r="I82" s="22">
        <f t="shared" si="60"/>
        <v>1.2497244430000007</v>
      </c>
    </row>
    <row r="83" spans="1:14" s="1" customFormat="1" ht="12.75" customHeight="1" x14ac:dyDescent="0.2">
      <c r="B83" s="19">
        <f t="shared" si="61"/>
        <v>45078</v>
      </c>
      <c r="C83" s="20">
        <f t="shared" si="58"/>
        <v>2023</v>
      </c>
      <c r="D83" s="20">
        <f t="shared" si="56"/>
        <v>6</v>
      </c>
      <c r="E83" s="22" t="e">
        <f>IF(B83&lt;Datas!$C$7,'tab1'!E83,NA())</f>
        <v>#N/A</v>
      </c>
      <c r="F83" s="22">
        <f>IF(B83&gt;=Datas!$C$6,'tab1'!E83,NA())</f>
        <v>5.5958703822931026</v>
      </c>
      <c r="G83" s="39">
        <f t="shared" ref="G83:H83" si="73">G71</f>
        <v>4.6532108409999999</v>
      </c>
      <c r="H83" s="39">
        <f t="shared" si="73"/>
        <v>5.1162059709999994</v>
      </c>
      <c r="I83" s="22">
        <f t="shared" si="60"/>
        <v>0.46299512999999948</v>
      </c>
    </row>
    <row r="84" spans="1:14" s="1" customFormat="1" ht="12.75" customHeight="1" x14ac:dyDescent="0.2">
      <c r="B84" s="19">
        <f t="shared" si="61"/>
        <v>45108</v>
      </c>
      <c r="C84" s="20">
        <f t="shared" si="58"/>
        <v>2023</v>
      </c>
      <c r="D84" s="20">
        <f t="shared" si="56"/>
        <v>7</v>
      </c>
      <c r="E84" s="22" t="e">
        <f>IF(B84&lt;Datas!$C$7,'tab1'!E84,NA())</f>
        <v>#N/A</v>
      </c>
      <c r="F84" s="22">
        <f>IF(B84&gt;=Datas!$C$6,'tab1'!E84,NA())</f>
        <v>5.8996728021942015</v>
      </c>
      <c r="G84" s="39">
        <f t="shared" ref="G84:H84" si="74">G72</f>
        <v>4.8214644483259992</v>
      </c>
      <c r="H84" s="39">
        <f t="shared" si="74"/>
        <v>5.6176662089999985</v>
      </c>
      <c r="I84" s="22">
        <f t="shared" si="60"/>
        <v>0.79620176067399928</v>
      </c>
    </row>
    <row r="85" spans="1:14" s="1" customFormat="1" ht="12.75" customHeight="1" x14ac:dyDescent="0.2">
      <c r="B85" s="19">
        <f t="shared" si="61"/>
        <v>45139</v>
      </c>
      <c r="C85" s="20">
        <f t="shared" si="58"/>
        <v>2023</v>
      </c>
      <c r="D85" s="20">
        <f t="shared" si="56"/>
        <v>8</v>
      </c>
      <c r="E85" s="22" t="e">
        <f>IF(B85&lt;Datas!$C$7,'tab1'!E85,NA())</f>
        <v>#N/A</v>
      </c>
      <c r="F85" s="22">
        <f>IF(B85&gt;=Datas!$C$6,'tab1'!E85,NA())</f>
        <v>6.0643452874425705</v>
      </c>
      <c r="G85" s="39">
        <f t="shared" ref="G85:H85" si="75">G73</f>
        <v>5.0015824903259993</v>
      </c>
      <c r="H85" s="39">
        <f t="shared" si="75"/>
        <v>5.7275430679999992</v>
      </c>
      <c r="I85" s="22">
        <f t="shared" si="60"/>
        <v>0.72596057767399991</v>
      </c>
    </row>
    <row r="86" spans="1:14" s="1" customFormat="1" ht="12.75" customHeight="1" x14ac:dyDescent="0.2">
      <c r="B86" s="19">
        <f t="shared" si="61"/>
        <v>45170</v>
      </c>
      <c r="C86" s="20">
        <f t="shared" si="58"/>
        <v>2023</v>
      </c>
      <c r="D86" s="20">
        <f t="shared" si="56"/>
        <v>9</v>
      </c>
      <c r="E86" s="22" t="e">
        <f>IF(B86&lt;Datas!$C$7,'tab1'!E86,NA())</f>
        <v>#N/A</v>
      </c>
      <c r="F86" s="22">
        <f>IF(B86&gt;=Datas!$C$6,'tab1'!E86,NA())</f>
        <v>5.8799035072778869</v>
      </c>
      <c r="G86" s="39">
        <f t="shared" ref="G86:H86" si="76">G74</f>
        <v>4.7597009699999999</v>
      </c>
      <c r="H86" s="39">
        <f t="shared" si="76"/>
        <v>5.4178859380000004</v>
      </c>
      <c r="I86" s="22">
        <f t="shared" si="60"/>
        <v>0.65818496800000048</v>
      </c>
    </row>
    <row r="87" spans="1:14" s="1" customFormat="1" ht="12.75" customHeight="1" x14ac:dyDescent="0.2">
      <c r="B87" s="19">
        <f t="shared" si="61"/>
        <v>45200</v>
      </c>
      <c r="C87" s="20">
        <f t="shared" si="58"/>
        <v>2023</v>
      </c>
      <c r="D87" s="20">
        <f t="shared" si="56"/>
        <v>10</v>
      </c>
      <c r="E87" s="22" t="e">
        <f>IF(B87&lt;Datas!$C$7,'tab1'!E87,NA())</f>
        <v>#N/A</v>
      </c>
      <c r="F87" s="22">
        <f>IF(B87&gt;=Datas!$C$6,'tab1'!E87,NA())</f>
        <v>6.0966169557743992</v>
      </c>
      <c r="G87" s="39">
        <f t="shared" ref="G87:H87" si="77">G75</f>
        <v>4.915778463641999</v>
      </c>
      <c r="H87" s="39">
        <f t="shared" si="77"/>
        <v>5.6233295819999984</v>
      </c>
      <c r="I87" s="22">
        <f t="shared" si="60"/>
        <v>0.70755111835799944</v>
      </c>
    </row>
    <row r="88" spans="1:14" s="1" customFormat="1" ht="12.75" customHeight="1" x14ac:dyDescent="0.2">
      <c r="B88" s="19">
        <f t="shared" si="61"/>
        <v>45231</v>
      </c>
      <c r="C88" s="20">
        <f t="shared" si="58"/>
        <v>2023</v>
      </c>
      <c r="D88" s="20">
        <f t="shared" si="56"/>
        <v>11</v>
      </c>
      <c r="E88" s="22" t="e">
        <f>IF(B88&lt;Datas!$C$7,'tab1'!E88,NA())</f>
        <v>#N/A</v>
      </c>
      <c r="F88" s="22">
        <f>IF(B88&gt;=Datas!$C$6,'tab1'!E88,NA())</f>
        <v>5.6865816198381376</v>
      </c>
      <c r="G88" s="39">
        <f t="shared" ref="G88:H88" si="78">G76</f>
        <v>4.6406819250819993</v>
      </c>
      <c r="H88" s="39">
        <f t="shared" si="78"/>
        <v>5.1065889640000002</v>
      </c>
      <c r="I88" s="22">
        <f t="shared" si="60"/>
        <v>0.46590703891800089</v>
      </c>
    </row>
    <row r="89" spans="1:14" s="1" customFormat="1" ht="12.75" customHeight="1" x14ac:dyDescent="0.2">
      <c r="B89" s="19">
        <f t="shared" si="61"/>
        <v>45261</v>
      </c>
      <c r="C89" s="20">
        <f t="shared" si="58"/>
        <v>2023</v>
      </c>
      <c r="D89" s="20">
        <f t="shared" si="56"/>
        <v>12</v>
      </c>
      <c r="E89" s="22" t="e">
        <f>IF(B89&lt;Datas!$C$7,'tab1'!E89,NA())</f>
        <v>#N/A</v>
      </c>
      <c r="F89" s="22">
        <f>IF(B89&gt;=Datas!$C$6,'tab1'!E89,NA())</f>
        <v>5.4144621743712138</v>
      </c>
      <c r="G89" s="39">
        <f t="shared" ref="G89:H89" si="79">G77</f>
        <v>4.2512262490619994</v>
      </c>
      <c r="H89" s="39">
        <f t="shared" si="79"/>
        <v>4.9347200000000004</v>
      </c>
      <c r="I89" s="22">
        <f t="shared" si="60"/>
        <v>0.68349375093800102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8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620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91</Ordem>
  </documentManagement>
</p:properties>
</file>

<file path=customXml/itemProps1.xml><?xml version="1.0" encoding="utf-8"?>
<ds:datastoreItem xmlns:ds="http://schemas.openxmlformats.org/officeDocument/2006/customXml" ds:itemID="{74F19308-972C-475E-99A7-604C84F9F3D8}"/>
</file>

<file path=customXml/itemProps2.xml><?xml version="1.0" encoding="utf-8"?>
<ds:datastoreItem xmlns:ds="http://schemas.openxmlformats.org/officeDocument/2006/customXml" ds:itemID="{4801281D-B0FC-4E3D-B4C1-300E4BF9CEF5}"/>
</file>

<file path=customXml/itemProps3.xml><?xml version="1.0" encoding="utf-8"?>
<ds:datastoreItem xmlns:ds="http://schemas.openxmlformats.org/officeDocument/2006/customXml" ds:itemID="{BEF256A9-7747-41BD-9692-EA2D382DFF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43</vt:i4>
      </vt:variant>
    </vt:vector>
  </HeadingPairs>
  <TitlesOfParts>
    <vt:vector size="43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- 10/2022</dc:title>
  <dc:creator/>
  <cp:lastModifiedBy>Abast</cp:lastModifiedBy>
  <dcterms:created xsi:type="dcterms:W3CDTF">2015-06-05T18:19:34Z</dcterms:created>
  <dcterms:modified xsi:type="dcterms:W3CDTF">2022-10-13T13:47:21Z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